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2" windowWidth="19092" windowHeight="11760" firstSheet="1" activeTab="4"/>
  </bookViews>
  <sheets>
    <sheet name="1" sheetId="4" state="hidden" r:id="rId1"/>
    <sheet name="Приложение 1" sheetId="1" r:id="rId2"/>
    <sheet name="2" sheetId="5" state="hidden" r:id="rId3"/>
    <sheet name="Приложение 2" sheetId="2" r:id="rId4"/>
    <sheet name="Приложение 3" sheetId="3" r:id="rId5"/>
  </sheets>
  <definedNames>
    <definedName name="_xlnm.Print_Area" localSheetId="0">'1'!$A$1:$D$25</definedName>
    <definedName name="_xlnm.Print_Area" localSheetId="2">'2'!$A$1:$E$33</definedName>
    <definedName name="_xlnm.Print_Area" localSheetId="1">'Приложение 1'!$A$1:$D$31</definedName>
    <definedName name="_xlnm.Print_Area" localSheetId="3">'Приложение 2'!$A$1:$E$41</definedName>
    <definedName name="_xlnm.Print_Area" localSheetId="4">'Приложение 3'!$A$1:$D$16</definedName>
  </definedNames>
  <calcPr calcId="125725"/>
</workbook>
</file>

<file path=xl/calcChain.xml><?xml version="1.0" encoding="utf-8"?>
<calcChain xmlns="http://schemas.openxmlformats.org/spreadsheetml/2006/main">
  <c r="E24" i="2"/>
  <c r="D24"/>
  <c r="D29" i="1" l="1"/>
  <c r="C29"/>
  <c r="D4" i="3" l="1"/>
  <c r="D3"/>
  <c r="D2"/>
  <c r="D1"/>
  <c r="D21" i="2" l="1"/>
  <c r="E4"/>
  <c r="E3"/>
  <c r="E2"/>
  <c r="E1"/>
  <c r="E28"/>
  <c r="D18" i="1"/>
  <c r="G28"/>
  <c r="H19"/>
  <c r="H24"/>
  <c r="D20"/>
  <c r="H17"/>
  <c r="H16"/>
  <c r="G16"/>
  <c r="A8" i="3"/>
  <c r="D10"/>
  <c r="E10" i="2"/>
  <c r="A8"/>
  <c r="E31"/>
  <c r="D31"/>
  <c r="E33"/>
  <c r="D33"/>
  <c r="D19"/>
  <c r="E19"/>
  <c r="G19" i="1"/>
  <c r="C23"/>
  <c r="D25"/>
  <c r="C25"/>
  <c r="H28"/>
  <c r="H22"/>
  <c r="G22"/>
  <c r="G17"/>
  <c r="G12"/>
  <c r="F30" i="5"/>
  <c r="H32"/>
  <c r="I32"/>
  <c r="F32"/>
  <c r="G32"/>
  <c r="H30"/>
  <c r="I30"/>
  <c r="G30"/>
  <c r="H28"/>
  <c r="I28"/>
  <c r="F28"/>
  <c r="G28"/>
  <c r="H26"/>
  <c r="I26"/>
  <c r="F26"/>
  <c r="G26"/>
  <c r="H24"/>
  <c r="I24"/>
  <c r="F24"/>
  <c r="G24"/>
  <c r="H23"/>
  <c r="I23"/>
  <c r="F23"/>
  <c r="G23"/>
  <c r="H21"/>
  <c r="I21"/>
  <c r="F21"/>
  <c r="G21"/>
  <c r="H19"/>
  <c r="I19"/>
  <c r="F19"/>
  <c r="G19"/>
  <c r="H17"/>
  <c r="I17"/>
  <c r="F17"/>
  <c r="G17"/>
  <c r="H16"/>
  <c r="I16"/>
  <c r="F16"/>
  <c r="G16"/>
  <c r="H15"/>
  <c r="I15"/>
  <c r="F15"/>
  <c r="G15"/>
  <c r="H14"/>
  <c r="I14"/>
  <c r="F14"/>
  <c r="G14"/>
  <c r="H13"/>
  <c r="I13"/>
  <c r="F13"/>
  <c r="G13"/>
  <c r="E31"/>
  <c r="D31"/>
  <c r="F31"/>
  <c r="E29"/>
  <c r="D29"/>
  <c r="F29"/>
  <c r="G29"/>
  <c r="E27"/>
  <c r="I27"/>
  <c r="D27"/>
  <c r="E25"/>
  <c r="H25"/>
  <c r="I25"/>
  <c r="D25"/>
  <c r="F25"/>
  <c r="G25"/>
  <c r="E22"/>
  <c r="H22"/>
  <c r="D22"/>
  <c r="E20"/>
  <c r="H20"/>
  <c r="D20"/>
  <c r="E18"/>
  <c r="E33"/>
  <c r="D18"/>
  <c r="F18"/>
  <c r="E12"/>
  <c r="H12"/>
  <c r="D12"/>
  <c r="D33"/>
  <c r="D4"/>
  <c r="D3"/>
  <c r="D2"/>
  <c r="D1"/>
  <c r="E16" i="4"/>
  <c r="F16"/>
  <c r="E19"/>
  <c r="F19"/>
  <c r="E21"/>
  <c r="F21"/>
  <c r="E22"/>
  <c r="F22"/>
  <c r="E24"/>
  <c r="F24"/>
  <c r="D17"/>
  <c r="G17"/>
  <c r="G24"/>
  <c r="G23"/>
  <c r="H23"/>
  <c r="H24"/>
  <c r="G22"/>
  <c r="H22"/>
  <c r="G21"/>
  <c r="G19"/>
  <c r="H19"/>
  <c r="G16"/>
  <c r="G15"/>
  <c r="G12"/>
  <c r="H12"/>
  <c r="D23"/>
  <c r="C23"/>
  <c r="F23"/>
  <c r="D20"/>
  <c r="H20"/>
  <c r="C20"/>
  <c r="D18"/>
  <c r="C18"/>
  <c r="E18"/>
  <c r="F18"/>
  <c r="C17"/>
  <c r="E17"/>
  <c r="F17"/>
  <c r="C12"/>
  <c r="E12"/>
  <c r="F12"/>
  <c r="H21"/>
  <c r="F27" i="5"/>
  <c r="G27"/>
  <c r="G20" i="4"/>
  <c r="E20"/>
  <c r="F20"/>
  <c r="H21" i="1"/>
  <c r="E23" i="4"/>
  <c r="F22" i="5"/>
  <c r="G22"/>
  <c r="H27"/>
  <c r="F20"/>
  <c r="G20"/>
  <c r="I12"/>
  <c r="D15" i="4"/>
  <c r="D23" i="1"/>
  <c r="H12"/>
  <c r="G26"/>
  <c r="G24"/>
  <c r="G21"/>
  <c r="E39" i="2"/>
  <c r="D39"/>
  <c r="D36"/>
  <c r="C27" i="1"/>
  <c r="G33" i="5"/>
  <c r="F33"/>
  <c r="H33"/>
  <c r="I33"/>
  <c r="I29"/>
  <c r="H15" i="4"/>
  <c r="H18"/>
  <c r="I31" i="5"/>
  <c r="C20" i="1"/>
  <c r="C15"/>
  <c r="H26"/>
  <c r="D14" i="4"/>
  <c r="C15"/>
  <c r="G18" i="5"/>
  <c r="G31"/>
  <c r="F12"/>
  <c r="D28" i="2"/>
  <c r="C18" i="1"/>
  <c r="D12" i="2"/>
  <c r="H17" i="4"/>
  <c r="H31" i="5"/>
  <c r="I20"/>
  <c r="G18" i="4"/>
  <c r="G14"/>
  <c r="G13"/>
  <c r="G25"/>
  <c r="G12" i="5"/>
  <c r="H29"/>
  <c r="E36" i="2"/>
  <c r="D15" i="1"/>
  <c r="E12" i="2"/>
  <c r="H18" i="5"/>
  <c r="I18"/>
  <c r="I22"/>
  <c r="H16" i="4"/>
  <c r="F15"/>
  <c r="C14"/>
  <c r="E15"/>
  <c r="H14"/>
  <c r="D13"/>
  <c r="D25"/>
  <c r="H25"/>
  <c r="H13"/>
  <c r="E14"/>
  <c r="C13"/>
  <c r="F14"/>
  <c r="E13"/>
  <c r="F13"/>
  <c r="C25"/>
  <c r="E25"/>
  <c r="F25"/>
  <c r="D14" i="1" l="1"/>
  <c r="D13" s="1"/>
  <c r="C14"/>
  <c r="D41" i="2"/>
  <c r="C16" i="3" s="1"/>
  <c r="C15" s="1"/>
  <c r="E21" i="2"/>
  <c r="E41" s="1"/>
  <c r="D16" i="3" s="1"/>
  <c r="D15" s="1"/>
  <c r="D27" i="1"/>
  <c r="C13" l="1"/>
  <c r="C31" s="1"/>
  <c r="C14" i="3" s="1"/>
  <c r="C13" s="1"/>
  <c r="C12" s="1"/>
  <c r="D31" i="1" l="1"/>
  <c r="D14" i="3" s="1"/>
  <c r="D13" s="1"/>
  <c r="D12" s="1"/>
</calcChain>
</file>

<file path=xl/sharedStrings.xml><?xml version="1.0" encoding="utf-8"?>
<sst xmlns="http://schemas.openxmlformats.org/spreadsheetml/2006/main" count="257" uniqueCount="132">
  <si>
    <t>Утверждено</t>
  </si>
  <si>
    <t>Постановлением</t>
  </si>
  <si>
    <t>Администрации сельского поселения</t>
  </si>
  <si>
    <r>
      <t xml:space="preserve">Девятинское от </t>
    </r>
    <r>
      <rPr>
        <sz val="10"/>
        <color indexed="10"/>
        <rFont val="Times New Roman"/>
        <family val="1"/>
        <charset val="204"/>
      </rPr>
      <t>00</t>
    </r>
    <r>
      <rPr>
        <sz val="10"/>
        <color indexed="8"/>
        <rFont val="Times New Roman"/>
        <family val="1"/>
        <charset val="204"/>
      </rPr>
      <t xml:space="preserve">.10.2019 года № </t>
    </r>
    <r>
      <rPr>
        <sz val="10"/>
        <color indexed="10"/>
        <rFont val="Times New Roman"/>
        <family val="1"/>
        <charset val="204"/>
      </rPr>
      <t>00</t>
    </r>
  </si>
  <si>
    <t>(Приложение 1)</t>
  </si>
  <si>
    <t>ИСПОЛНЕНИЕ ПО ДОХОДАМ БЮДЖЕТА СЕЛЬСКОГО ПОСЕЛЕНИЯ</t>
  </si>
  <si>
    <t>за 9 месяцев 2019 года</t>
  </si>
  <si>
    <t>(тыс. руб.)</t>
  </si>
  <si>
    <t>Код бюджетной классификации</t>
  </si>
  <si>
    <t>Наименование дохода</t>
  </si>
  <si>
    <t>Фактическое исполнение за 9 месяцев 2019 года</t>
  </si>
  <si>
    <t>Утверждено
 на год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</si>
  <si>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</si>
  <si>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</si>
  <si>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</si>
  <si>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</si>
  <si>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Федерации(межбюджетные субсидии)</t>
  </si>
  <si>
    <t xml:space="preserve">Прочии субсидии бюджетам сельских поселений </t>
  </si>
  <si>
    <t xml:space="preserve">Субвенции бюджетам субъектов Российской Федерации и муниципальных образований </t>
  </si>
  <si>
    <t>Прочие безвозмездные поступления в бюджеты сельских поселений</t>
  </si>
  <si>
    <t>1 00 00000 00 0000 000</t>
  </si>
  <si>
    <t>2 00 00000 00 0000 000</t>
  </si>
  <si>
    <t>2 02 00000 00 0000 000</t>
  </si>
  <si>
    <t>2 02 10000 00 0000 150</t>
  </si>
  <si>
    <t>2 02 15001 10 0000 150</t>
  </si>
  <si>
    <t>2 02  15002 10 0000 150</t>
  </si>
  <si>
    <t>2 02 20000 00 0000 150</t>
  </si>
  <si>
    <t>2 02 29999 10 0000 150</t>
  </si>
  <si>
    <t>2 02 30000 00 0000 150</t>
  </si>
  <si>
    <t>2 02 35118 10 0000 150</t>
  </si>
  <si>
    <t>2 02 30024 10 0000 150</t>
  </si>
  <si>
    <t>2 07 00000 00 0000 000</t>
  </si>
  <si>
    <t>2 07 05030 10 0000 150</t>
  </si>
  <si>
    <t>ВСЕГО ДОХОДОВ</t>
  </si>
  <si>
    <t>Дотации бюджетам сельских поселений субъектов Российской Федерации и муниципальных образований</t>
  </si>
  <si>
    <t>Дотации бюджетам сельских поселений на выравнивание уровня бюджетной обеспеченности</t>
  </si>
  <si>
    <t>Субвенции бюджетам сельских поселений на выполнение передаваемых полномочий субъектам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</si>
  <si>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</si>
  <si>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2)</t>
  </si>
  <si>
    <t>ИСПОЛНЕНИЕ ПО РАСХОДАМ БЮДЖЕТА СЕЛЬСКОГО ПОСЕЛЕНИЯ ПО РАЗДЕЛАМ, ПОДРАЗДЕЛАМ  КЛАССИФИКАЦИИ РАСХОДОВ</t>
  </si>
  <si>
    <t>РЗ</t>
  </si>
  <si>
    <t>ПР</t>
  </si>
  <si>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</si>
  <si>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</si>
  <si>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</si>
  <si>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</si>
  <si>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</si>
  <si>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</si>
  <si>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</si>
  <si>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</si>
  <si>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</si>
  <si>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</si>
  <si>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</si>
  <si>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</si>
  <si>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</si>
  <si>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</si>
  <si>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</si>
  <si>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</si>
  <si>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</si>
  <si>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</si>
  <si>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Итого расходов</t>
  </si>
  <si>
    <t>Обеспечение деятельности финансовых, налоговых и таможенных органов финансового (финансово-бюджетного) надзора</t>
  </si>
  <si>
    <t>КУЛЬТУРА, КИНЕМАТОГРАФИЯ</t>
  </si>
  <si>
    <t>01</t>
  </si>
  <si>
    <t>02</t>
  </si>
  <si>
    <t>04</t>
  </si>
  <si>
    <t>06</t>
  </si>
  <si>
    <t>11</t>
  </si>
  <si>
    <t>13</t>
  </si>
  <si>
    <t>03</t>
  </si>
  <si>
    <t>10</t>
  </si>
  <si>
    <t>05</t>
  </si>
  <si>
    <t>08</t>
  </si>
  <si>
    <t>(Приложение 3)</t>
  </si>
  <si>
    <t>Код</t>
  </si>
  <si>
    <t>Наименование кода группы, подгруппы, статьи, подстатьи, элемента, вида источников финансирования дефицита бюджета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</si>
  <si>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</si>
  <si>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</si>
  <si>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</si>
  <si>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</si>
  <si>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ИСПОЛНЕНИЕ ПО ИСТОЧНИКАМ ФИНАНСИРОВАНИЯ ДЕФИЦИТА БЮДЖЕТА СЕЛЬСКОГО ПОСЕЛЕНИЯ</t>
  </si>
  <si>
    <t>Прочие безвозмездные поступления</t>
  </si>
  <si>
    <t>ОБРАЗОВАНИЕ</t>
  </si>
  <si>
    <t>Молодежная политика</t>
  </si>
  <si>
    <t>07</t>
  </si>
  <si>
    <t>2 02 15002 10 0000 150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</si>
  <si>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</si>
  <si>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</si>
  <si>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2 04 00000 00 0000 000</t>
  </si>
  <si>
    <t>Безвозмездные поступления от негосударственных организаций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</si>
  <si>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</si>
  <si>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</si>
  <si>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2 02 40000 00 0000 150</t>
  </si>
  <si>
    <t>Иные межбюджетные трансферты</t>
  </si>
  <si>
    <t>НАЦИОНАЛЬНАЯ ЭКОНОМИКА</t>
  </si>
  <si>
    <t>Социальное обеспечение населения</t>
  </si>
  <si>
    <t>Субсидии бюджетам бюджетной системы Российской Федерации (межбюджетные субсидии)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</si>
  <si>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</si>
  <si>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</si>
  <si>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14</t>
  </si>
  <si>
    <t>Другие вопросы в области национальной безопасности и правоохранительной деятельности</t>
  </si>
  <si>
    <t>12</t>
  </si>
  <si>
    <t>Другие вопросы в области национальной экономики</t>
  </si>
  <si>
    <t>Другие вопросы в области культуры, кинематографии</t>
  </si>
  <si>
    <t>09</t>
  </si>
  <si>
    <t>Дорожное хозяйство (дорожные фонды)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</si>
  <si>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</si>
  <si>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</si>
  <si>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2 02 36900 10 0000 150</t>
  </si>
  <si>
    <t>Единая субвенция бюджетам сельских поселений из бюджета субъекта Российской Федерации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</si>
  <si>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</si>
  <si>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</si>
  <si>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Дотации бюджетам бюджетной системы Российской Федерации 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</si>
  <si>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</si>
  <si>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</si>
  <si>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Постановлением Администрации</t>
  </si>
  <si>
    <t>за 1 квартал 2023 года</t>
  </si>
  <si>
    <t>Фактическое исполнение за 1 квартал 2023 года</t>
  </si>
  <si>
    <t>Изменение остатков средств на счетах по учету средств бюджетов</t>
  </si>
  <si>
    <t>ИСПОЛНЕНИЕ ПО РАСХОДАМ БЮДЖЕТА СЕЛЬСКОГО ПОСЕЛЕНИЯ ПО РАЗДЕЛАМ, ПОДРАЗДЕЛАМ КЛАССИФИКАЦИИ РАСХОДОВ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</si>
  <si>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</si>
  <si>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</si>
  <si>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</si>
  <si>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</si>
  <si>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Сельское хозяйство и рыболовство</t>
  </si>
  <si>
    <t>сельского поселения Кемское</t>
  </si>
  <si>
    <t>837 01 05 00 00 0000 00 000</t>
  </si>
  <si>
    <t>837 01 05 02 00 00 0000 500</t>
  </si>
  <si>
    <t>837 01 05 02 01 10 0000 510</t>
  </si>
  <si>
    <t>837 01 05 02 00 00 0000 600</t>
  </si>
  <si>
    <t>837 01 05 02 01 10 0000 610</t>
  </si>
  <si>
    <t>от 24.04.2023 года № 17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</si>
</sst>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#,##0.0_ ;\-#,##0.0\ "/>
  </numFmts>
  <fonts count="1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165" fontId="5" fillId="0" borderId="1" xfId="0" applyNumberFormat="1" applyFont="1" applyBorder="1" applyAlignment="1">
      <alignment vertical="top"/>
    </xf>
    <xf numFmtId="165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165" fontId="5" fillId="0" borderId="0" xfId="0" applyNumberFormat="1" applyFont="1" applyAlignment="1">
      <alignment vertical="top"/>
    </xf>
    <xf numFmtId="165" fontId="4" fillId="0" borderId="0" xfId="0" applyNumberFormat="1" applyFont="1"/>
    <xf numFmtId="165" fontId="3" fillId="0" borderId="0" xfId="0" applyNumberFormat="1" applyFont="1" applyAlignment="1">
      <alignment vertical="top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165" fontId="9" fillId="0" borderId="1" xfId="0" applyNumberFormat="1" applyFont="1" applyBorder="1" applyAlignment="1">
      <alignment vertical="top"/>
    </xf>
    <xf numFmtId="165" fontId="10" fillId="0" borderId="1" xfId="0" applyNumberFormat="1" applyFont="1" applyBorder="1" applyAlignment="1">
      <alignment vertical="top"/>
    </xf>
    <xf numFmtId="164" fontId="8" fillId="0" borderId="0" xfId="0" applyNumberFormat="1" applyFont="1"/>
    <xf numFmtId="0" fontId="7" fillId="0" borderId="1" xfId="0" applyFont="1" applyBorder="1" applyAlignment="1">
      <alignment horizontal="center" vertical="top"/>
    </xf>
    <xf numFmtId="165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left" wrapText="1"/>
    </xf>
    <xf numFmtId="165" fontId="8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horizontal="center"/>
    </xf>
    <xf numFmtId="165" fontId="7" fillId="0" borderId="0" xfId="0" applyNumberFormat="1" applyFont="1"/>
    <xf numFmtId="165" fontId="8" fillId="0" borderId="0" xfId="0" applyNumberFormat="1" applyFont="1"/>
    <xf numFmtId="0" fontId="7" fillId="0" borderId="0" xfId="0" applyFont="1" applyAlignment="1">
      <alignment horizontal="right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166" fontId="7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topLeftCell="A6" zoomScaleNormal="100" zoomScaleSheetLayoutView="100" workbookViewId="0">
      <selection activeCell="E12" sqref="E12:H12"/>
    </sheetView>
  </sheetViews>
  <sheetFormatPr defaultColWidth="9.109375" defaultRowHeight="13.2"/>
  <cols>
    <col min="1" max="1" width="26" style="1" customWidth="1"/>
    <col min="2" max="2" width="56.44140625" style="1" customWidth="1"/>
    <col min="3" max="4" width="15.5546875" style="1" customWidth="1"/>
    <col min="5" max="5" width="12.6640625" style="26" bestFit="1" customWidth="1"/>
    <col min="6" max="6" width="9.5546875" style="26" bestFit="1" customWidth="1"/>
    <col min="7" max="7" width="12.6640625" style="26" bestFit="1" customWidth="1"/>
    <col min="8" max="8" width="9.5546875" style="26" bestFit="1" customWidth="1"/>
    <col min="9" max="16384" width="9.109375" style="1"/>
  </cols>
  <sheetData>
    <row r="1" spans="1:8">
      <c r="C1" s="15" t="s">
        <v>0</v>
      </c>
    </row>
    <row r="2" spans="1:8">
      <c r="C2" s="15" t="s">
        <v>1</v>
      </c>
    </row>
    <row r="3" spans="1:8">
      <c r="C3" s="15" t="s">
        <v>2</v>
      </c>
    </row>
    <row r="4" spans="1:8">
      <c r="C4" s="15" t="s">
        <v>3</v>
      </c>
    </row>
    <row r="5" spans="1:8">
      <c r="C5" s="15" t="s">
        <v>4</v>
      </c>
    </row>
    <row r="7" spans="1:8" ht="15.6">
      <c r="A7" s="69" t="s">
        <v>5</v>
      </c>
      <c r="B7" s="69"/>
      <c r="C7" s="69"/>
      <c r="D7" s="69"/>
    </row>
    <row r="8" spans="1:8" ht="15.6">
      <c r="A8" s="69" t="s">
        <v>6</v>
      </c>
      <c r="B8" s="69"/>
      <c r="C8" s="69"/>
      <c r="D8" s="69"/>
    </row>
    <row r="9" spans="1:8">
      <c r="D9" s="2" t="s">
        <v>7</v>
      </c>
    </row>
    <row r="10" spans="1:8" s="3" customFormat="1" ht="62.4">
      <c r="A10" s="5" t="s">
        <v>8</v>
      </c>
      <c r="B10" s="5" t="s">
        <v>9</v>
      </c>
      <c r="C10" s="5" t="s">
        <v>11</v>
      </c>
      <c r="D10" s="5" t="s">
        <v>10</v>
      </c>
      <c r="E10" s="28"/>
      <c r="F10" s="28"/>
      <c r="G10" s="28"/>
      <c r="H10" s="28"/>
    </row>
    <row r="11" spans="1:8" s="6" customFormat="1" ht="15.6">
      <c r="A11" s="4">
        <v>1</v>
      </c>
      <c r="B11" s="4">
        <v>2</v>
      </c>
      <c r="C11" s="4">
        <v>3</v>
      </c>
      <c r="D11" s="4">
        <v>4</v>
      </c>
      <c r="E11" s="29"/>
      <c r="F11" s="29"/>
      <c r="G11" s="29"/>
      <c r="H11" s="29"/>
    </row>
    <row r="12" spans="1:8" s="9" customFormat="1" ht="15.6">
      <c r="A12" s="7" t="s">
        <v>20</v>
      </c>
      <c r="B12" s="8" t="s">
        <v>12</v>
      </c>
      <c r="C12" s="17">
        <f>155+91.94891</f>
        <v>246.94891000000001</v>
      </c>
      <c r="D12" s="17">
        <v>162.19799</v>
      </c>
      <c r="E12" s="25">
        <f>ROUND(C12,1)</f>
        <v>246.9</v>
      </c>
      <c r="F12" s="25">
        <f>C12-E12</f>
        <v>4.8910000000006448E-2</v>
      </c>
      <c r="G12" s="27">
        <f>ROUND(D12,1)</f>
        <v>162.19999999999999</v>
      </c>
      <c r="H12" s="25">
        <f t="shared" ref="H12:H25" si="0">D12-G12</f>
        <v>-2.0099999999843021E-3</v>
      </c>
    </row>
    <row r="13" spans="1:8" s="9" customFormat="1" ht="15.6">
      <c r="A13" s="7" t="s">
        <v>21</v>
      </c>
      <c r="B13" s="8" t="s">
        <v>13</v>
      </c>
      <c r="C13" s="17">
        <f>SUM(C14,C23)</f>
        <v>4139.8</v>
      </c>
      <c r="D13" s="17">
        <f>SUM(D14,D23)</f>
        <v>3118.1955699999999</v>
      </c>
      <c r="E13" s="25">
        <f t="shared" ref="E13:E25" si="1">ROUND(C13,1)</f>
        <v>4139.8</v>
      </c>
      <c r="F13" s="25">
        <f t="shared" ref="F13:F25" si="2">C13-E13</f>
        <v>0</v>
      </c>
      <c r="G13" s="27">
        <f>SUM(G14,G23)</f>
        <v>3118.2000000000003</v>
      </c>
      <c r="H13" s="25">
        <f t="shared" si="0"/>
        <v>-4.4300000004113826E-3</v>
      </c>
    </row>
    <row r="14" spans="1:8" s="9" customFormat="1" ht="31.2">
      <c r="A14" s="7" t="s">
        <v>22</v>
      </c>
      <c r="B14" s="8" t="s">
        <v>14</v>
      </c>
      <c r="C14" s="17">
        <f>SUM(C15,C18,C20,)</f>
        <v>4089.8</v>
      </c>
      <c r="D14" s="17">
        <f>SUM(D15,D18,D20,)</f>
        <v>3068.1955699999999</v>
      </c>
      <c r="E14" s="25">
        <f t="shared" si="1"/>
        <v>4089.8</v>
      </c>
      <c r="F14" s="25">
        <f t="shared" si="2"/>
        <v>0</v>
      </c>
      <c r="G14" s="27">
        <f>SUM(G15,G18,G20,)</f>
        <v>3068.2000000000003</v>
      </c>
      <c r="H14" s="25">
        <f t="shared" si="0"/>
        <v>-4.4300000004113826E-3</v>
      </c>
    </row>
    <row r="15" spans="1:8" s="9" customFormat="1" ht="46.8">
      <c r="A15" s="7" t="s">
        <v>23</v>
      </c>
      <c r="B15" s="8" t="s">
        <v>34</v>
      </c>
      <c r="C15" s="17">
        <f>SUM(C16:C17)</f>
        <v>3633.3</v>
      </c>
      <c r="D15" s="17">
        <f>SUM(D16:D17)</f>
        <v>2790.62275</v>
      </c>
      <c r="E15" s="25">
        <f t="shared" si="1"/>
        <v>3633.3</v>
      </c>
      <c r="F15" s="25">
        <f t="shared" si="2"/>
        <v>0</v>
      </c>
      <c r="G15" s="27">
        <f>SUM(G16:G17)</f>
        <v>2790.6000000000004</v>
      </c>
      <c r="H15" s="25">
        <f t="shared" si="0"/>
        <v>2.2749999999632564E-2</v>
      </c>
    </row>
    <row r="16" spans="1:8" s="9" customFormat="1" ht="31.2">
      <c r="A16" s="10" t="s">
        <v>24</v>
      </c>
      <c r="B16" s="11" t="s">
        <v>35</v>
      </c>
      <c r="C16" s="16">
        <v>1932.5</v>
      </c>
      <c r="D16" s="16">
        <v>1449.3750500000001</v>
      </c>
      <c r="E16" s="25">
        <f t="shared" si="1"/>
        <v>1932.5</v>
      </c>
      <c r="F16" s="25">
        <f t="shared" si="2"/>
        <v>0</v>
      </c>
      <c r="G16" s="27">
        <f>ROUND(D16,1)</f>
        <v>1449.4</v>
      </c>
      <c r="H16" s="25">
        <f t="shared" si="0"/>
        <v>-2.4949999999989814E-2</v>
      </c>
    </row>
    <row r="17" spans="1:8" s="9" customFormat="1" ht="31.2">
      <c r="A17" s="10" t="s">
        <v>25</v>
      </c>
      <c r="B17" s="11" t="s">
        <v>15</v>
      </c>
      <c r="C17" s="16">
        <f>966.4+530.4+204</f>
        <v>1700.8</v>
      </c>
      <c r="D17" s="16">
        <f>1341.253-0.0053</f>
        <v>1341.2476999999999</v>
      </c>
      <c r="E17" s="25">
        <f t="shared" si="1"/>
        <v>1700.8</v>
      </c>
      <c r="F17" s="25">
        <f t="shared" si="2"/>
        <v>0</v>
      </c>
      <c r="G17" s="27">
        <f>ROUND(D17,1)</f>
        <v>1341.2</v>
      </c>
      <c r="H17" s="25">
        <f t="shared" si="0"/>
        <v>4.7699999999849751E-2</v>
      </c>
    </row>
    <row r="18" spans="1:8" s="9" customFormat="1" ht="31.2">
      <c r="A18" s="7" t="s">
        <v>26</v>
      </c>
      <c r="B18" s="8" t="s">
        <v>16</v>
      </c>
      <c r="C18" s="17">
        <f>SUM(C19)</f>
        <v>364</v>
      </c>
      <c r="D18" s="17">
        <f>SUM(D19)</f>
        <v>208.09782000000001</v>
      </c>
      <c r="E18" s="25">
        <f t="shared" si="1"/>
        <v>364</v>
      </c>
      <c r="F18" s="25">
        <f t="shared" si="2"/>
        <v>0</v>
      </c>
      <c r="G18" s="27">
        <f>SUM(G19)</f>
        <v>208.1</v>
      </c>
      <c r="H18" s="25">
        <f t="shared" si="0"/>
        <v>-2.179999999981419E-3</v>
      </c>
    </row>
    <row r="19" spans="1:8" s="9" customFormat="1" ht="15.6">
      <c r="A19" s="10" t="s">
        <v>27</v>
      </c>
      <c r="B19" s="11" t="s">
        <v>17</v>
      </c>
      <c r="C19" s="16">
        <v>364</v>
      </c>
      <c r="D19" s="16">
        <v>208.09782000000001</v>
      </c>
      <c r="E19" s="25">
        <f t="shared" si="1"/>
        <v>364</v>
      </c>
      <c r="F19" s="25">
        <f t="shared" si="2"/>
        <v>0</v>
      </c>
      <c r="G19" s="27">
        <f>ROUND(D19,1)</f>
        <v>208.1</v>
      </c>
      <c r="H19" s="25">
        <f t="shared" si="0"/>
        <v>-2.179999999981419E-3</v>
      </c>
    </row>
    <row r="20" spans="1:8" s="9" customFormat="1" ht="31.2">
      <c r="A20" s="7" t="s">
        <v>28</v>
      </c>
      <c r="B20" s="8" t="s">
        <v>18</v>
      </c>
      <c r="C20" s="17">
        <f>SUM(C21:C22)</f>
        <v>92.5</v>
      </c>
      <c r="D20" s="17">
        <f>SUM(D21:D22)</f>
        <v>69.475000000000009</v>
      </c>
      <c r="E20" s="25">
        <f t="shared" si="1"/>
        <v>92.5</v>
      </c>
      <c r="F20" s="25">
        <f t="shared" si="2"/>
        <v>0</v>
      </c>
      <c r="G20" s="27">
        <f>SUM(G21:G22)</f>
        <v>69.5</v>
      </c>
      <c r="H20" s="25">
        <f t="shared" si="0"/>
        <v>-2.4999999999991473E-2</v>
      </c>
    </row>
    <row r="21" spans="1:8" s="9" customFormat="1" ht="46.8">
      <c r="A21" s="10" t="s">
        <v>29</v>
      </c>
      <c r="B21" s="14" t="s">
        <v>37</v>
      </c>
      <c r="C21" s="16">
        <v>92.1</v>
      </c>
      <c r="D21" s="16">
        <v>69.075000000000003</v>
      </c>
      <c r="E21" s="25">
        <f t="shared" si="1"/>
        <v>92.1</v>
      </c>
      <c r="F21" s="25">
        <f t="shared" si="2"/>
        <v>0</v>
      </c>
      <c r="G21" s="27">
        <f>ROUND(D21,1)</f>
        <v>69.099999999999994</v>
      </c>
      <c r="H21" s="25">
        <f t="shared" si="0"/>
        <v>-2.4999999999991473E-2</v>
      </c>
    </row>
    <row r="22" spans="1:8" s="9" customFormat="1" ht="46.8">
      <c r="A22" s="10" t="s">
        <v>30</v>
      </c>
      <c r="B22" s="11" t="s">
        <v>36</v>
      </c>
      <c r="C22" s="16">
        <v>0.4</v>
      </c>
      <c r="D22" s="16">
        <v>0.4</v>
      </c>
      <c r="E22" s="25">
        <f t="shared" si="1"/>
        <v>0.4</v>
      </c>
      <c r="F22" s="25">
        <f t="shared" si="2"/>
        <v>0</v>
      </c>
      <c r="G22" s="27">
        <f>ROUND(D22,1)</f>
        <v>0.4</v>
      </c>
      <c r="H22" s="25">
        <f t="shared" si="0"/>
        <v>0</v>
      </c>
    </row>
    <row r="23" spans="1:8" s="9" customFormat="1" ht="15.6">
      <c r="A23" s="7" t="s">
        <v>31</v>
      </c>
      <c r="B23" s="8" t="s">
        <v>81</v>
      </c>
      <c r="C23" s="17">
        <f>SUM(C24)</f>
        <v>50</v>
      </c>
      <c r="D23" s="17">
        <f>SUM(D24)</f>
        <v>50</v>
      </c>
      <c r="E23" s="25">
        <f t="shared" si="1"/>
        <v>50</v>
      </c>
      <c r="F23" s="25">
        <f t="shared" si="2"/>
        <v>0</v>
      </c>
      <c r="G23" s="27">
        <f>SUM(G24)</f>
        <v>50</v>
      </c>
      <c r="H23" s="25">
        <f t="shared" si="0"/>
        <v>0</v>
      </c>
    </row>
    <row r="24" spans="1:8" s="9" customFormat="1" ht="31.2">
      <c r="A24" s="10" t="s">
        <v>32</v>
      </c>
      <c r="B24" s="11" t="s">
        <v>19</v>
      </c>
      <c r="C24" s="16">
        <v>50</v>
      </c>
      <c r="D24" s="16">
        <v>50</v>
      </c>
      <c r="E24" s="25">
        <f t="shared" si="1"/>
        <v>50</v>
      </c>
      <c r="F24" s="25">
        <f t="shared" si="2"/>
        <v>0</v>
      </c>
      <c r="G24" s="27">
        <f>ROUND(D24,1)</f>
        <v>50</v>
      </c>
      <c r="H24" s="25">
        <f t="shared" si="0"/>
        <v>0</v>
      </c>
    </row>
    <row r="25" spans="1:8" s="9" customFormat="1" ht="15.6">
      <c r="A25" s="12" t="s">
        <v>33</v>
      </c>
      <c r="B25" s="13"/>
      <c r="C25" s="17">
        <f>SUM(C12:C13)</f>
        <v>4386.7489100000003</v>
      </c>
      <c r="D25" s="17">
        <f>SUM(D12:D13)</f>
        <v>3280.39356</v>
      </c>
      <c r="E25" s="25">
        <f t="shared" si="1"/>
        <v>4386.7</v>
      </c>
      <c r="F25" s="25">
        <f t="shared" si="2"/>
        <v>4.8910000000432774E-2</v>
      </c>
      <c r="G25" s="27">
        <f>SUM(G12:G13)</f>
        <v>3280.4</v>
      </c>
      <c r="H25" s="25">
        <f t="shared" si="0"/>
        <v>-6.4400000001114677E-3</v>
      </c>
    </row>
  </sheetData>
  <mergeCells count="2">
    <mergeCell ref="A7:D7"/>
    <mergeCell ref="A8:D8"/>
  </mergeCells>
  <pageMargins left="0.70866141732283472" right="0.27559055118110237" top="0.31496062992125984" bottom="0.47244094488188981" header="0" footer="0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view="pageBreakPreview" zoomScaleNormal="100" zoomScaleSheetLayoutView="100" workbookViewId="0">
      <selection activeCell="L9" sqref="L9"/>
    </sheetView>
  </sheetViews>
  <sheetFormatPr defaultColWidth="9.109375" defaultRowHeight="18"/>
  <cols>
    <col min="1" max="1" width="29.6640625" style="30" bestFit="1" customWidth="1"/>
    <col min="2" max="2" width="56.44140625" style="30" customWidth="1"/>
    <col min="3" max="3" width="15.5546875" style="30" customWidth="1"/>
    <col min="4" max="4" width="15.5546875" style="32" customWidth="1"/>
    <col min="5" max="5" width="12.109375" style="33" hidden="1" customWidth="1"/>
    <col min="6" max="6" width="12" style="33" hidden="1" customWidth="1"/>
    <col min="7" max="7" width="10.6640625" style="33" hidden="1" customWidth="1"/>
    <col min="8" max="8" width="10.5546875" style="32" hidden="1" customWidth="1"/>
    <col min="9" max="9" width="9.109375" style="32"/>
    <col min="10" max="16384" width="9.109375" style="30"/>
  </cols>
  <sheetData>
    <row r="1" spans="1:9">
      <c r="C1" s="31"/>
      <c r="D1" s="57" t="s">
        <v>0</v>
      </c>
    </row>
    <row r="2" spans="1:9">
      <c r="C2" s="31"/>
      <c r="D2" s="57" t="s">
        <v>115</v>
      </c>
    </row>
    <row r="3" spans="1:9">
      <c r="C3" s="31"/>
      <c r="D3" s="57" t="s">
        <v>125</v>
      </c>
    </row>
    <row r="4" spans="1:9">
      <c r="C4" s="34"/>
      <c r="D4" s="35" t="s">
        <v>131</v>
      </c>
    </row>
    <row r="5" spans="1:9">
      <c r="C5" s="31"/>
      <c r="D5" s="57" t="s">
        <v>4</v>
      </c>
    </row>
    <row r="7" spans="1:9">
      <c r="A7" s="70" t="s">
        <v>5</v>
      </c>
      <c r="B7" s="70"/>
      <c r="C7" s="70"/>
      <c r="D7" s="70"/>
    </row>
    <row r="8" spans="1:9">
      <c r="A8" s="70" t="s">
        <v>116</v>
      </c>
      <c r="B8" s="70"/>
      <c r="C8" s="70"/>
      <c r="D8" s="70"/>
    </row>
    <row r="9" spans="1:9">
      <c r="D9" s="35" t="s">
        <v>7</v>
      </c>
    </row>
    <row r="10" spans="1:9" s="40" customFormat="1" ht="75" customHeight="1">
      <c r="A10" s="36" t="s">
        <v>8</v>
      </c>
      <c r="B10" s="36" t="s">
        <v>9</v>
      </c>
      <c r="C10" s="36" t="s">
        <v>11</v>
      </c>
      <c r="D10" s="37" t="s">
        <v>117</v>
      </c>
      <c r="E10" s="38"/>
      <c r="F10" s="38"/>
      <c r="G10" s="38"/>
      <c r="H10" s="39"/>
      <c r="I10" s="39"/>
    </row>
    <row r="11" spans="1:9" s="45" customFormat="1">
      <c r="A11" s="41">
        <v>1</v>
      </c>
      <c r="B11" s="41">
        <v>2</v>
      </c>
      <c r="C11" s="41">
        <v>3</v>
      </c>
      <c r="D11" s="42">
        <v>4</v>
      </c>
      <c r="E11" s="43"/>
      <c r="F11" s="43"/>
      <c r="G11" s="43"/>
      <c r="H11" s="44"/>
      <c r="I11" s="44"/>
    </row>
    <row r="12" spans="1:9" ht="18.75" customHeight="1">
      <c r="A12" s="46" t="s">
        <v>20</v>
      </c>
      <c r="B12" s="66" t="s">
        <v>12</v>
      </c>
      <c r="C12" s="51">
        <v>237</v>
      </c>
      <c r="D12" s="53">
        <v>28.7</v>
      </c>
      <c r="E12" s="33">
        <v>1154000</v>
      </c>
      <c r="F12" s="33">
        <v>745093.48</v>
      </c>
      <c r="G12" s="49">
        <f>E12/1000-C12</f>
        <v>917</v>
      </c>
      <c r="H12" s="49">
        <f>F12/1000-D12</f>
        <v>716.39347999999995</v>
      </c>
    </row>
    <row r="13" spans="1:9">
      <c r="A13" s="46" t="s">
        <v>21</v>
      </c>
      <c r="B13" s="66" t="s">
        <v>13</v>
      </c>
      <c r="C13" s="48">
        <f>SUM(C14,C25,C27,C29)</f>
        <v>3711.8</v>
      </c>
      <c r="D13" s="48">
        <f>SUM(D14,D25,D27,D29)</f>
        <v>860.30000000000007</v>
      </c>
    </row>
    <row r="14" spans="1:9" ht="37.5" customHeight="1">
      <c r="A14" s="46" t="s">
        <v>22</v>
      </c>
      <c r="B14" s="66" t="s">
        <v>14</v>
      </c>
      <c r="C14" s="47">
        <f>SUM(C15,C18,C20,C23)</f>
        <v>3711.8</v>
      </c>
      <c r="D14" s="48">
        <f>SUM(D15,D18,D20,D23)</f>
        <v>860.30000000000007</v>
      </c>
    </row>
    <row r="15" spans="1:9" ht="37.5" customHeight="1">
      <c r="A15" s="46" t="s">
        <v>23</v>
      </c>
      <c r="B15" s="66" t="s">
        <v>112</v>
      </c>
      <c r="C15" s="47">
        <f>SUM(C16:C17)</f>
        <v>3412.9</v>
      </c>
      <c r="D15" s="48">
        <f>SUM(D16:D17)</f>
        <v>846.30000000000007</v>
      </c>
    </row>
    <row r="16" spans="1:9" ht="54">
      <c r="A16" s="50" t="s">
        <v>85</v>
      </c>
      <c r="B16" s="67" t="s">
        <v>15</v>
      </c>
      <c r="C16" s="51">
        <v>626.1</v>
      </c>
      <c r="D16" s="51">
        <v>149.6</v>
      </c>
      <c r="E16" s="33">
        <v>850000</v>
      </c>
      <c r="F16" s="33">
        <v>425004</v>
      </c>
      <c r="G16" s="49">
        <f>E16/1000-C16</f>
        <v>223.89999999999998</v>
      </c>
      <c r="H16" s="49">
        <f>F16/1000-D16</f>
        <v>275.404</v>
      </c>
    </row>
    <row r="17" spans="1:8" ht="54">
      <c r="A17" s="50" t="s">
        <v>106</v>
      </c>
      <c r="B17" s="67" t="s">
        <v>107</v>
      </c>
      <c r="C17" s="51">
        <v>2786.8</v>
      </c>
      <c r="D17" s="51">
        <v>696.7</v>
      </c>
      <c r="E17" s="33">
        <v>4287200</v>
      </c>
      <c r="F17" s="33">
        <v>2143602</v>
      </c>
      <c r="G17" s="49">
        <f>E17/1000-C17</f>
        <v>1500.3999999999996</v>
      </c>
      <c r="H17" s="49">
        <f>F17/1000-D17</f>
        <v>1446.9019999999998</v>
      </c>
    </row>
    <row r="18" spans="1:8" ht="52.2">
      <c r="A18" s="46" t="s">
        <v>26</v>
      </c>
      <c r="B18" s="66" t="s">
        <v>96</v>
      </c>
      <c r="C18" s="47">
        <f>SUM(C19)</f>
        <v>163.9</v>
      </c>
      <c r="D18" s="47">
        <f>SUM(D19)</f>
        <v>0</v>
      </c>
      <c r="H18" s="49"/>
    </row>
    <row r="19" spans="1:8" ht="18.75" customHeight="1">
      <c r="A19" s="50" t="s">
        <v>27</v>
      </c>
      <c r="B19" s="67" t="s">
        <v>17</v>
      </c>
      <c r="C19" s="51">
        <v>163.9</v>
      </c>
      <c r="D19" s="51">
        <v>0</v>
      </c>
      <c r="E19" s="33">
        <v>418400</v>
      </c>
      <c r="F19" s="33">
        <v>211623.81</v>
      </c>
      <c r="G19" s="49">
        <f>E19/1000-C19</f>
        <v>254.49999999999997</v>
      </c>
      <c r="H19" s="49">
        <f>F19/1000-D19</f>
        <v>211.62380999999999</v>
      </c>
    </row>
    <row r="20" spans="1:8" ht="34.799999999999997">
      <c r="A20" s="46" t="s">
        <v>28</v>
      </c>
      <c r="B20" s="66" t="s">
        <v>110</v>
      </c>
      <c r="C20" s="47">
        <f>SUM(C21:C22)</f>
        <v>135</v>
      </c>
      <c r="D20" s="48">
        <f>SUM(D21:D22)</f>
        <v>14</v>
      </c>
    </row>
    <row r="21" spans="1:8" ht="75" customHeight="1">
      <c r="A21" s="50" t="s">
        <v>29</v>
      </c>
      <c r="B21" s="60" t="s">
        <v>111</v>
      </c>
      <c r="C21" s="51">
        <v>133</v>
      </c>
      <c r="D21" s="51">
        <v>14</v>
      </c>
      <c r="E21" s="33">
        <v>107100</v>
      </c>
      <c r="F21" s="33">
        <v>53550</v>
      </c>
      <c r="G21" s="49">
        <f>E21/1000-C21</f>
        <v>-25.900000000000006</v>
      </c>
      <c r="H21" s="49">
        <f>F21/1000-D21</f>
        <v>39.549999999999997</v>
      </c>
    </row>
    <row r="22" spans="1:8" ht="37.5" customHeight="1">
      <c r="A22" s="50" t="s">
        <v>108</v>
      </c>
      <c r="B22" s="67" t="s">
        <v>109</v>
      </c>
      <c r="C22" s="51">
        <v>2</v>
      </c>
      <c r="D22" s="53">
        <v>0</v>
      </c>
      <c r="E22" s="33">
        <v>2000</v>
      </c>
      <c r="F22" s="33">
        <v>0</v>
      </c>
      <c r="G22" s="49">
        <f>E22/1000-C22</f>
        <v>0</v>
      </c>
      <c r="H22" s="49">
        <f>F22/1000-D22</f>
        <v>0</v>
      </c>
    </row>
    <row r="23" spans="1:8" hidden="1">
      <c r="A23" s="46" t="s">
        <v>92</v>
      </c>
      <c r="B23" s="66" t="s">
        <v>93</v>
      </c>
      <c r="C23" s="47">
        <f>C24</f>
        <v>0</v>
      </c>
      <c r="D23" s="48">
        <f>D24</f>
        <v>0</v>
      </c>
    </row>
    <row r="24" spans="1:8" ht="108" hidden="1">
      <c r="A24" s="50" t="s">
        <v>97</v>
      </c>
      <c r="B24" s="67" t="s">
        <v>98</v>
      </c>
      <c r="C24" s="51"/>
      <c r="D24" s="51"/>
      <c r="E24" s="33">
        <v>506000</v>
      </c>
      <c r="F24" s="33">
        <v>333939.20000000001</v>
      </c>
      <c r="G24" s="49">
        <f>E24/1000-C24</f>
        <v>506</v>
      </c>
      <c r="H24" s="49">
        <f>F24/1000-D24</f>
        <v>333.93920000000003</v>
      </c>
    </row>
    <row r="25" spans="1:8" ht="34.799999999999997" hidden="1">
      <c r="A25" s="46" t="s">
        <v>88</v>
      </c>
      <c r="B25" s="66" t="s">
        <v>89</v>
      </c>
      <c r="C25" s="47">
        <f>C26</f>
        <v>0</v>
      </c>
      <c r="D25" s="48">
        <f>D26</f>
        <v>0</v>
      </c>
    </row>
    <row r="26" spans="1:8" ht="54" hidden="1">
      <c r="A26" s="50" t="s">
        <v>90</v>
      </c>
      <c r="B26" s="67" t="s">
        <v>91</v>
      </c>
      <c r="C26" s="51"/>
      <c r="D26" s="53"/>
      <c r="E26" s="33">
        <v>53400</v>
      </c>
      <c r="F26" s="33">
        <v>35000</v>
      </c>
      <c r="G26" s="49">
        <f>E26/1000-C26</f>
        <v>53.4</v>
      </c>
      <c r="H26" s="49">
        <f>F26/1000-D26</f>
        <v>35</v>
      </c>
    </row>
    <row r="27" spans="1:8" hidden="1">
      <c r="A27" s="46" t="s">
        <v>31</v>
      </c>
      <c r="B27" s="66" t="s">
        <v>81</v>
      </c>
      <c r="C27" s="47">
        <f>SUM(C28)</f>
        <v>0</v>
      </c>
      <c r="D27" s="48">
        <f>SUM(D28)</f>
        <v>0</v>
      </c>
    </row>
    <row r="28" spans="1:8" ht="56.25" hidden="1" customHeight="1">
      <c r="A28" s="50" t="s">
        <v>86</v>
      </c>
      <c r="B28" s="67" t="s">
        <v>87</v>
      </c>
      <c r="C28" s="51"/>
      <c r="D28" s="53"/>
      <c r="E28" s="33">
        <v>10350</v>
      </c>
      <c r="F28" s="33">
        <v>0</v>
      </c>
      <c r="G28" s="49">
        <f>E28/1000-C28</f>
        <v>10.35</v>
      </c>
      <c r="H28" s="49">
        <f>F28/1000-D28</f>
        <v>0</v>
      </c>
    </row>
    <row r="29" spans="1:8" ht="87" hidden="1">
      <c r="A29" s="46" t="s">
        <v>120</v>
      </c>
      <c r="B29" s="66" t="s">
        <v>121</v>
      </c>
      <c r="C29" s="47">
        <f>C30</f>
        <v>0</v>
      </c>
      <c r="D29" s="48">
        <f>D30</f>
        <v>0</v>
      </c>
      <c r="G29" s="49"/>
      <c r="H29" s="49"/>
    </row>
    <row r="30" spans="1:8" ht="72" hidden="1">
      <c r="A30" s="50" t="s">
        <v>122</v>
      </c>
      <c r="B30" s="67" t="s">
        <v>123</v>
      </c>
      <c r="C30" s="51"/>
      <c r="D30" s="51"/>
      <c r="G30" s="49"/>
      <c r="H30" s="49"/>
    </row>
    <row r="31" spans="1:8">
      <c r="A31" s="54" t="s">
        <v>33</v>
      </c>
      <c r="B31" s="68"/>
      <c r="C31" s="47">
        <f>SUM(C12:C13)</f>
        <v>3948.8</v>
      </c>
      <c r="D31" s="48">
        <f>SUM(D12:D13)</f>
        <v>889.00000000000011</v>
      </c>
    </row>
    <row r="32" spans="1:8">
      <c r="C32" s="55"/>
      <c r="D32" s="56"/>
    </row>
  </sheetData>
  <mergeCells count="2">
    <mergeCell ref="A7:D7"/>
    <mergeCell ref="A8:D8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opLeftCell="A8" zoomScaleNormal="100" zoomScaleSheetLayoutView="100" workbookViewId="0">
      <selection activeCell="D12" sqref="D12:E33"/>
    </sheetView>
  </sheetViews>
  <sheetFormatPr defaultColWidth="9.109375" defaultRowHeight="13.2"/>
  <cols>
    <col min="1" max="1" width="73.6640625" style="1" customWidth="1"/>
    <col min="2" max="3" width="4.6640625" style="1" customWidth="1"/>
    <col min="4" max="5" width="15.5546875" style="1" customWidth="1"/>
    <col min="6" max="6" width="11.33203125" style="26" bestFit="1" customWidth="1"/>
    <col min="7" max="7" width="9.109375" style="26"/>
    <col min="8" max="8" width="11.33203125" style="26" bestFit="1" customWidth="1"/>
    <col min="9" max="9" width="9.109375" style="26"/>
    <col min="10" max="16384" width="9.109375" style="1"/>
  </cols>
  <sheetData>
    <row r="1" spans="1:9">
      <c r="D1" s="15">
        <f>'Приложение 1'!C1</f>
        <v>0</v>
      </c>
    </row>
    <row r="2" spans="1:9">
      <c r="D2" s="15">
        <f>'Приложение 1'!C2</f>
        <v>0</v>
      </c>
    </row>
    <row r="3" spans="1:9">
      <c r="D3" s="15">
        <f>'Приложение 1'!C3</f>
        <v>0</v>
      </c>
    </row>
    <row r="4" spans="1:9">
      <c r="D4" s="15">
        <f>'Приложение 1'!C4</f>
        <v>0</v>
      </c>
    </row>
    <row r="5" spans="1:9">
      <c r="D5" s="15" t="s">
        <v>38</v>
      </c>
    </row>
    <row r="7" spans="1:9" ht="31.5" customHeight="1">
      <c r="A7" s="71" t="s">
        <v>39</v>
      </c>
      <c r="B7" s="71"/>
      <c r="C7" s="71"/>
      <c r="D7" s="71"/>
      <c r="E7" s="71"/>
    </row>
    <row r="8" spans="1:9" ht="15.6">
      <c r="A8" s="69" t="s">
        <v>6</v>
      </c>
      <c r="B8" s="69"/>
      <c r="C8" s="69"/>
      <c r="D8" s="69"/>
      <c r="E8" s="69"/>
    </row>
    <row r="9" spans="1:9">
      <c r="E9" s="2" t="s">
        <v>7</v>
      </c>
    </row>
    <row r="10" spans="1:9" s="3" customFormat="1" ht="62.4">
      <c r="A10" s="5" t="s">
        <v>42</v>
      </c>
      <c r="B10" s="5" t="s">
        <v>40</v>
      </c>
      <c r="C10" s="5" t="s">
        <v>41</v>
      </c>
      <c r="D10" s="5" t="s">
        <v>11</v>
      </c>
      <c r="E10" s="5" t="s">
        <v>10</v>
      </c>
      <c r="F10" s="28"/>
      <c r="G10" s="28"/>
      <c r="H10" s="28"/>
      <c r="I10" s="28"/>
    </row>
    <row r="11" spans="1:9" s="6" customFormat="1" ht="15.6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29"/>
      <c r="G11" s="29"/>
      <c r="H11" s="29"/>
      <c r="I11" s="29"/>
    </row>
    <row r="12" spans="1:9" s="9" customFormat="1" ht="15.6">
      <c r="A12" s="18" t="s">
        <v>43</v>
      </c>
      <c r="B12" s="21" t="s">
        <v>63</v>
      </c>
      <c r="C12" s="3"/>
      <c r="D12" s="17">
        <f>SUM(D13:D17)</f>
        <v>1891.6904400000001</v>
      </c>
      <c r="E12" s="17">
        <f>SUM(E13:E17)</f>
        <v>1299.0531099999998</v>
      </c>
      <c r="F12" s="25">
        <f>ROUND(D12,1)</f>
        <v>1891.7</v>
      </c>
      <c r="G12" s="25">
        <f>D12-F12</f>
        <v>-9.5599999999649299E-3</v>
      </c>
      <c r="H12" s="27">
        <f>ROUND(E12,1)</f>
        <v>1299.0999999999999</v>
      </c>
      <c r="I12" s="25">
        <f>E12-H12</f>
        <v>-4.6890000000075815E-2</v>
      </c>
    </row>
    <row r="13" spans="1:9" s="9" customFormat="1" ht="31.2">
      <c r="A13" s="19" t="s">
        <v>44</v>
      </c>
      <c r="B13" s="24" t="s">
        <v>63</v>
      </c>
      <c r="C13" s="24" t="s">
        <v>64</v>
      </c>
      <c r="D13" s="16">
        <v>464.90000000000003</v>
      </c>
      <c r="E13" s="16">
        <v>321.03021999999999</v>
      </c>
      <c r="F13" s="25">
        <f t="shared" ref="F13:F33" si="0">ROUND(D13,1)</f>
        <v>464.9</v>
      </c>
      <c r="G13" s="25">
        <f t="shared" ref="G13:G33" si="1">D13-F13</f>
        <v>0</v>
      </c>
      <c r="H13" s="27">
        <f t="shared" ref="H13:H33" si="2">ROUND(E13,1)</f>
        <v>321</v>
      </c>
      <c r="I13" s="25">
        <f t="shared" ref="I13:I33" si="3">E13-H13</f>
        <v>3.0219999999985703E-2</v>
      </c>
    </row>
    <row r="14" spans="1:9" s="9" customFormat="1" ht="47.25" customHeight="1">
      <c r="A14" s="19" t="s">
        <v>45</v>
      </c>
      <c r="B14" s="22" t="s">
        <v>63</v>
      </c>
      <c r="C14" s="24" t="s">
        <v>65</v>
      </c>
      <c r="D14" s="16">
        <v>1312.79044</v>
      </c>
      <c r="E14" s="16">
        <v>899.27288999999996</v>
      </c>
      <c r="F14" s="25">
        <f t="shared" si="0"/>
        <v>1312.8</v>
      </c>
      <c r="G14" s="25">
        <f t="shared" si="1"/>
        <v>-9.5599999999649299E-3</v>
      </c>
      <c r="H14" s="27">
        <f t="shared" si="2"/>
        <v>899.3</v>
      </c>
      <c r="I14" s="25">
        <f t="shared" si="3"/>
        <v>-2.7109999999993306E-2</v>
      </c>
    </row>
    <row r="15" spans="1:9" s="9" customFormat="1" ht="31.2">
      <c r="A15" s="19" t="s">
        <v>61</v>
      </c>
      <c r="B15" s="22" t="s">
        <v>63</v>
      </c>
      <c r="C15" s="24" t="s">
        <v>66</v>
      </c>
      <c r="D15" s="16">
        <v>101</v>
      </c>
      <c r="E15" s="16">
        <v>75.75</v>
      </c>
      <c r="F15" s="25">
        <f t="shared" si="0"/>
        <v>101</v>
      </c>
      <c r="G15" s="25">
        <f t="shared" si="1"/>
        <v>0</v>
      </c>
      <c r="H15" s="27">
        <f t="shared" si="2"/>
        <v>75.8</v>
      </c>
      <c r="I15" s="25">
        <f t="shared" si="3"/>
        <v>-4.9999999999997158E-2</v>
      </c>
    </row>
    <row r="16" spans="1:9" s="9" customFormat="1" ht="15.6">
      <c r="A16" s="19" t="s">
        <v>46</v>
      </c>
      <c r="B16" s="22" t="s">
        <v>63</v>
      </c>
      <c r="C16" s="24" t="s">
        <v>67</v>
      </c>
      <c r="D16" s="16">
        <v>10</v>
      </c>
      <c r="E16" s="16">
        <v>0</v>
      </c>
      <c r="F16" s="25">
        <f t="shared" si="0"/>
        <v>10</v>
      </c>
      <c r="G16" s="25">
        <f t="shared" si="1"/>
        <v>0</v>
      </c>
      <c r="H16" s="27">
        <f t="shared" si="2"/>
        <v>0</v>
      </c>
      <c r="I16" s="25">
        <f t="shared" si="3"/>
        <v>0</v>
      </c>
    </row>
    <row r="17" spans="1:9" s="9" customFormat="1" ht="15.6">
      <c r="A17" s="19" t="s">
        <v>47</v>
      </c>
      <c r="B17" s="22" t="s">
        <v>63</v>
      </c>
      <c r="C17" s="24" t="s">
        <v>68</v>
      </c>
      <c r="D17" s="16">
        <v>3</v>
      </c>
      <c r="E17" s="16">
        <v>3</v>
      </c>
      <c r="F17" s="25">
        <f t="shared" si="0"/>
        <v>3</v>
      </c>
      <c r="G17" s="25">
        <f t="shared" si="1"/>
        <v>0</v>
      </c>
      <c r="H17" s="27">
        <f t="shared" si="2"/>
        <v>3</v>
      </c>
      <c r="I17" s="25">
        <f t="shared" si="3"/>
        <v>0</v>
      </c>
    </row>
    <row r="18" spans="1:9" s="9" customFormat="1" ht="15.6">
      <c r="A18" s="18" t="s">
        <v>48</v>
      </c>
      <c r="B18" s="21" t="s">
        <v>64</v>
      </c>
      <c r="C18" s="23"/>
      <c r="D18" s="17">
        <f>SUM(D19)</f>
        <v>92.1</v>
      </c>
      <c r="E18" s="17">
        <f>SUM(E19)</f>
        <v>61.991720000000001</v>
      </c>
      <c r="F18" s="25">
        <f t="shared" si="0"/>
        <v>92.1</v>
      </c>
      <c r="G18" s="25">
        <f t="shared" si="1"/>
        <v>0</v>
      </c>
      <c r="H18" s="27">
        <f t="shared" si="2"/>
        <v>62</v>
      </c>
      <c r="I18" s="25">
        <f t="shared" si="3"/>
        <v>-8.2799999999991769E-3</v>
      </c>
    </row>
    <row r="19" spans="1:9" s="9" customFormat="1" ht="15.6">
      <c r="A19" s="19" t="s">
        <v>49</v>
      </c>
      <c r="B19" s="22" t="s">
        <v>64</v>
      </c>
      <c r="C19" s="24" t="s">
        <v>69</v>
      </c>
      <c r="D19" s="16">
        <v>92.1</v>
      </c>
      <c r="E19" s="16">
        <v>61.991720000000001</v>
      </c>
      <c r="F19" s="25">
        <f t="shared" si="0"/>
        <v>92.1</v>
      </c>
      <c r="G19" s="25">
        <f t="shared" si="1"/>
        <v>0</v>
      </c>
      <c r="H19" s="27">
        <f t="shared" si="2"/>
        <v>62</v>
      </c>
      <c r="I19" s="25">
        <f t="shared" si="3"/>
        <v>-8.2799999999991769E-3</v>
      </c>
    </row>
    <row r="20" spans="1:9" s="9" customFormat="1" ht="31.2">
      <c r="A20" s="18" t="s">
        <v>50</v>
      </c>
      <c r="B20" s="21" t="s">
        <v>69</v>
      </c>
      <c r="C20" s="23"/>
      <c r="D20" s="17">
        <f>SUM(D21:D21)</f>
        <v>30</v>
      </c>
      <c r="E20" s="17">
        <f>SUM(E21:E21)</f>
        <v>17.810410000000001</v>
      </c>
      <c r="F20" s="25">
        <f t="shared" si="0"/>
        <v>30</v>
      </c>
      <c r="G20" s="25">
        <f t="shared" si="1"/>
        <v>0</v>
      </c>
      <c r="H20" s="27">
        <f t="shared" si="2"/>
        <v>17.8</v>
      </c>
      <c r="I20" s="25">
        <f t="shared" si="3"/>
        <v>1.0410000000000252E-2</v>
      </c>
    </row>
    <row r="21" spans="1:9" s="9" customFormat="1" ht="15.6">
      <c r="A21" s="19" t="s">
        <v>51</v>
      </c>
      <c r="B21" s="22" t="s">
        <v>69</v>
      </c>
      <c r="C21" s="24" t="s">
        <v>70</v>
      </c>
      <c r="D21" s="16">
        <v>30</v>
      </c>
      <c r="E21" s="16">
        <v>17.810410000000001</v>
      </c>
      <c r="F21" s="25">
        <f t="shared" si="0"/>
        <v>30</v>
      </c>
      <c r="G21" s="25">
        <f t="shared" si="1"/>
        <v>0</v>
      </c>
      <c r="H21" s="27">
        <f t="shared" si="2"/>
        <v>17.8</v>
      </c>
      <c r="I21" s="25">
        <f t="shared" si="3"/>
        <v>1.0410000000000252E-2</v>
      </c>
    </row>
    <row r="22" spans="1:9" s="9" customFormat="1" ht="15.6">
      <c r="A22" s="18" t="s">
        <v>52</v>
      </c>
      <c r="B22" s="21" t="s">
        <v>71</v>
      </c>
      <c r="C22" s="24"/>
      <c r="D22" s="17">
        <f>SUM(D23:D24)</f>
        <v>1353.4</v>
      </c>
      <c r="E22" s="17">
        <f>SUM(E23:E24)</f>
        <v>976.36405000000002</v>
      </c>
      <c r="F22" s="25">
        <f t="shared" si="0"/>
        <v>1353.4</v>
      </c>
      <c r="G22" s="25">
        <f t="shared" si="1"/>
        <v>0</v>
      </c>
      <c r="H22" s="27">
        <f t="shared" si="2"/>
        <v>976.4</v>
      </c>
      <c r="I22" s="25">
        <f t="shared" si="3"/>
        <v>-3.5949999999957072E-2</v>
      </c>
    </row>
    <row r="23" spans="1:9" s="9" customFormat="1" ht="15.6">
      <c r="A23" s="19" t="s">
        <v>53</v>
      </c>
      <c r="B23" s="22" t="s">
        <v>71</v>
      </c>
      <c r="C23" s="24" t="s">
        <v>64</v>
      </c>
      <c r="D23" s="16">
        <v>289.39999999999998</v>
      </c>
      <c r="E23" s="16">
        <v>116.04246999999999</v>
      </c>
      <c r="F23" s="25">
        <f t="shared" si="0"/>
        <v>289.39999999999998</v>
      </c>
      <c r="G23" s="25">
        <f t="shared" si="1"/>
        <v>0</v>
      </c>
      <c r="H23" s="27">
        <f t="shared" si="2"/>
        <v>116</v>
      </c>
      <c r="I23" s="25">
        <f t="shared" si="3"/>
        <v>4.2469999999994457E-2</v>
      </c>
    </row>
    <row r="24" spans="1:9" s="9" customFormat="1" ht="15.6">
      <c r="A24" s="19" t="s">
        <v>54</v>
      </c>
      <c r="B24" s="22" t="s">
        <v>71</v>
      </c>
      <c r="C24" s="24" t="s">
        <v>69</v>
      </c>
      <c r="D24" s="16">
        <v>1064</v>
      </c>
      <c r="E24" s="16">
        <v>860.32158000000004</v>
      </c>
      <c r="F24" s="25">
        <f t="shared" si="0"/>
        <v>1064</v>
      </c>
      <c r="G24" s="25">
        <f t="shared" si="1"/>
        <v>0</v>
      </c>
      <c r="H24" s="27">
        <f t="shared" si="2"/>
        <v>860.3</v>
      </c>
      <c r="I24" s="25">
        <f t="shared" si="3"/>
        <v>2.158000000008542E-2</v>
      </c>
    </row>
    <row r="25" spans="1:9" s="9" customFormat="1" ht="15.6">
      <c r="A25" s="18" t="s">
        <v>82</v>
      </c>
      <c r="B25" s="21" t="s">
        <v>84</v>
      </c>
      <c r="C25" s="23"/>
      <c r="D25" s="17">
        <f>SUM(D26)</f>
        <v>5</v>
      </c>
      <c r="E25" s="17">
        <f>SUM(E26)</f>
        <v>3</v>
      </c>
      <c r="F25" s="25">
        <f t="shared" si="0"/>
        <v>5</v>
      </c>
      <c r="G25" s="25">
        <f t="shared" si="1"/>
        <v>0</v>
      </c>
      <c r="H25" s="27">
        <f t="shared" si="2"/>
        <v>3</v>
      </c>
      <c r="I25" s="25">
        <f t="shared" si="3"/>
        <v>0</v>
      </c>
    </row>
    <row r="26" spans="1:9" s="9" customFormat="1" ht="15.6">
      <c r="A26" s="19" t="s">
        <v>83</v>
      </c>
      <c r="B26" s="22" t="s">
        <v>84</v>
      </c>
      <c r="C26" s="24" t="s">
        <v>84</v>
      </c>
      <c r="D26" s="16">
        <v>5</v>
      </c>
      <c r="E26" s="16">
        <v>3</v>
      </c>
      <c r="F26" s="25">
        <f t="shared" si="0"/>
        <v>5</v>
      </c>
      <c r="G26" s="25">
        <f t="shared" si="1"/>
        <v>0</v>
      </c>
      <c r="H26" s="27">
        <f t="shared" si="2"/>
        <v>3</v>
      </c>
      <c r="I26" s="25">
        <f t="shared" si="3"/>
        <v>0</v>
      </c>
    </row>
    <row r="27" spans="1:9" s="9" customFormat="1" ht="15.6">
      <c r="A27" s="18" t="s">
        <v>62</v>
      </c>
      <c r="B27" s="21" t="s">
        <v>72</v>
      </c>
      <c r="C27" s="23"/>
      <c r="D27" s="17">
        <f>SUM(D28)</f>
        <v>650</v>
      </c>
      <c r="E27" s="17">
        <f>SUM(E28)</f>
        <v>487.5</v>
      </c>
      <c r="F27" s="25">
        <f t="shared" si="0"/>
        <v>650</v>
      </c>
      <c r="G27" s="25">
        <f t="shared" si="1"/>
        <v>0</v>
      </c>
      <c r="H27" s="27">
        <f t="shared" si="2"/>
        <v>487.5</v>
      </c>
      <c r="I27" s="25">
        <f t="shared" si="3"/>
        <v>0</v>
      </c>
    </row>
    <row r="28" spans="1:9" s="9" customFormat="1" ht="15.6">
      <c r="A28" s="19" t="s">
        <v>55</v>
      </c>
      <c r="B28" s="22" t="s">
        <v>72</v>
      </c>
      <c r="C28" s="24" t="s">
        <v>63</v>
      </c>
      <c r="D28" s="16">
        <v>650</v>
      </c>
      <c r="E28" s="16">
        <v>487.5</v>
      </c>
      <c r="F28" s="25">
        <f t="shared" si="0"/>
        <v>650</v>
      </c>
      <c r="G28" s="25">
        <f t="shared" si="1"/>
        <v>0</v>
      </c>
      <c r="H28" s="27">
        <f t="shared" si="2"/>
        <v>487.5</v>
      </c>
      <c r="I28" s="25">
        <f t="shared" si="3"/>
        <v>0</v>
      </c>
    </row>
    <row r="29" spans="1:9" s="9" customFormat="1" ht="15.6">
      <c r="A29" s="20" t="s">
        <v>56</v>
      </c>
      <c r="B29" s="21" t="s">
        <v>70</v>
      </c>
      <c r="C29" s="22"/>
      <c r="D29" s="17">
        <f>SUM(D30:D30)</f>
        <v>305.92619999999999</v>
      </c>
      <c r="E29" s="17">
        <f>SUM(E30:E30)</f>
        <v>229.44735</v>
      </c>
      <c r="F29" s="25">
        <f t="shared" si="0"/>
        <v>305.89999999999998</v>
      </c>
      <c r="G29" s="25">
        <f t="shared" si="1"/>
        <v>2.6200000000017099E-2</v>
      </c>
      <c r="H29" s="27">
        <f t="shared" si="2"/>
        <v>229.4</v>
      </c>
      <c r="I29" s="25">
        <f t="shared" si="3"/>
        <v>4.7349999999994452E-2</v>
      </c>
    </row>
    <row r="30" spans="1:9" s="9" customFormat="1" ht="15.6">
      <c r="A30" s="14" t="s">
        <v>57</v>
      </c>
      <c r="B30" s="22" t="s">
        <v>70</v>
      </c>
      <c r="C30" s="22" t="s">
        <v>63</v>
      </c>
      <c r="D30" s="16">
        <v>305.92619999999999</v>
      </c>
      <c r="E30" s="16">
        <v>229.44735</v>
      </c>
      <c r="F30" s="25">
        <f>ROUND(D30,1)</f>
        <v>305.89999999999998</v>
      </c>
      <c r="G30" s="25">
        <f t="shared" si="1"/>
        <v>2.6200000000017099E-2</v>
      </c>
      <c r="H30" s="27">
        <f t="shared" si="2"/>
        <v>229.4</v>
      </c>
      <c r="I30" s="25">
        <f t="shared" si="3"/>
        <v>4.7349999999994452E-2</v>
      </c>
    </row>
    <row r="31" spans="1:9" s="9" customFormat="1" ht="15.6">
      <c r="A31" s="20" t="s">
        <v>58</v>
      </c>
      <c r="B31" s="21" t="s">
        <v>67</v>
      </c>
      <c r="C31" s="22"/>
      <c r="D31" s="17">
        <f>SUM(D32)</f>
        <v>63.8</v>
      </c>
      <c r="E31" s="17">
        <f>SUM(E32)</f>
        <v>47.85</v>
      </c>
      <c r="F31" s="25">
        <f t="shared" si="0"/>
        <v>63.8</v>
      </c>
      <c r="G31" s="25">
        <f t="shared" si="1"/>
        <v>0</v>
      </c>
      <c r="H31" s="27">
        <f t="shared" si="2"/>
        <v>47.9</v>
      </c>
      <c r="I31" s="25">
        <f t="shared" si="3"/>
        <v>-4.9999999999997158E-2</v>
      </c>
    </row>
    <row r="32" spans="1:9" s="9" customFormat="1" ht="15.6">
      <c r="A32" s="14" t="s">
        <v>59</v>
      </c>
      <c r="B32" s="22" t="s">
        <v>67</v>
      </c>
      <c r="C32" s="22" t="s">
        <v>63</v>
      </c>
      <c r="D32" s="16">
        <v>63.8</v>
      </c>
      <c r="E32" s="16">
        <v>47.85</v>
      </c>
      <c r="F32" s="25">
        <f t="shared" si="0"/>
        <v>63.8</v>
      </c>
      <c r="G32" s="25">
        <f t="shared" si="1"/>
        <v>0</v>
      </c>
      <c r="H32" s="27">
        <f t="shared" si="2"/>
        <v>47.9</v>
      </c>
      <c r="I32" s="25">
        <f t="shared" si="3"/>
        <v>-4.9999999999997158E-2</v>
      </c>
    </row>
    <row r="33" spans="1:9" s="9" customFormat="1" ht="15.6">
      <c r="A33" s="20" t="s">
        <v>60</v>
      </c>
      <c r="B33" s="21"/>
      <c r="C33" s="22"/>
      <c r="D33" s="17">
        <f>SUM(D12,D18,D20,D22,D25,D27,D29,D31)</f>
        <v>4391.9166400000004</v>
      </c>
      <c r="E33" s="17">
        <f>SUM(E12,E18,E20,E22,E25,E27,E29,E31)</f>
        <v>3123.0166399999998</v>
      </c>
      <c r="F33" s="25">
        <f t="shared" si="0"/>
        <v>4391.8999999999996</v>
      </c>
      <c r="G33" s="25">
        <f t="shared" si="1"/>
        <v>1.664000000073429E-2</v>
      </c>
      <c r="H33" s="27">
        <f t="shared" si="2"/>
        <v>3123</v>
      </c>
      <c r="I33" s="25">
        <f t="shared" si="3"/>
        <v>1.6639999999824795E-2</v>
      </c>
    </row>
  </sheetData>
  <mergeCells count="2">
    <mergeCell ref="A7:E7"/>
    <mergeCell ref="A8:E8"/>
  </mergeCells>
  <pageMargins left="0.70866141732283472" right="0.27559055118110237" top="0.31496062992125984" bottom="0.47244094488188981" header="0" footer="0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view="pageBreakPreview" zoomScaleNormal="100" zoomScaleSheetLayoutView="100" workbookViewId="0">
      <selection activeCell="D40" sqref="D40:E40"/>
    </sheetView>
  </sheetViews>
  <sheetFormatPr defaultColWidth="9.109375" defaultRowHeight="18"/>
  <cols>
    <col min="1" max="1" width="77.44140625" style="30" customWidth="1"/>
    <col min="2" max="3" width="4.6640625" style="30" customWidth="1"/>
    <col min="4" max="5" width="15.5546875" style="30" customWidth="1"/>
    <col min="6" max="6" width="9.109375" style="32"/>
    <col min="7" max="16384" width="9.109375" style="30"/>
  </cols>
  <sheetData>
    <row r="1" spans="1:6">
      <c r="D1" s="31"/>
      <c r="E1" s="57" t="str">
        <f>'Приложение 1'!D1</f>
        <v>Утверждено</v>
      </c>
    </row>
    <row r="2" spans="1:6">
      <c r="D2" s="31"/>
      <c r="E2" s="57" t="str">
        <f>'Приложение 1'!D2</f>
        <v>Постановлением Администрации</v>
      </c>
    </row>
    <row r="3" spans="1:6">
      <c r="D3" s="31"/>
      <c r="E3" s="57" t="str">
        <f>'Приложение 1'!D3</f>
        <v>сельского поселения Кемское</v>
      </c>
    </row>
    <row r="4" spans="1:6">
      <c r="D4" s="31"/>
      <c r="E4" s="57" t="str">
        <f>'Приложение 1'!D4</f>
        <v>от 24.04.2023 года № 17</v>
      </c>
    </row>
    <row r="5" spans="1:6">
      <c r="D5" s="31"/>
      <c r="E5" s="57" t="s">
        <v>38</v>
      </c>
    </row>
    <row r="7" spans="1:6" ht="37.5" customHeight="1">
      <c r="A7" s="72" t="s">
        <v>119</v>
      </c>
      <c r="B7" s="72"/>
      <c r="C7" s="72"/>
      <c r="D7" s="72"/>
      <c r="E7" s="72"/>
    </row>
    <row r="8" spans="1:6">
      <c r="A8" s="70" t="str">
        <f>'Приложение 1'!A8:D8</f>
        <v>за 1 квартал 2023 года</v>
      </c>
      <c r="B8" s="70"/>
      <c r="C8" s="70"/>
      <c r="D8" s="70"/>
      <c r="E8" s="70"/>
    </row>
    <row r="9" spans="1:6">
      <c r="E9" s="57" t="s">
        <v>7</v>
      </c>
    </row>
    <row r="10" spans="1:6" s="40" customFormat="1" ht="75" customHeight="1">
      <c r="A10" s="36" t="s">
        <v>42</v>
      </c>
      <c r="B10" s="36" t="s">
        <v>40</v>
      </c>
      <c r="C10" s="36" t="s">
        <v>41</v>
      </c>
      <c r="D10" s="36" t="s">
        <v>11</v>
      </c>
      <c r="E10" s="36" t="str">
        <f>'Приложение 1'!D10</f>
        <v>Фактическое исполнение за 1 квартал 2023 года</v>
      </c>
      <c r="F10" s="39"/>
    </row>
    <row r="11" spans="1:6" s="45" customForma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4"/>
    </row>
    <row r="12" spans="1:6">
      <c r="A12" s="58" t="s">
        <v>43</v>
      </c>
      <c r="B12" s="59" t="s">
        <v>63</v>
      </c>
      <c r="C12" s="40"/>
      <c r="D12" s="47">
        <f>SUM(D13:D18)</f>
        <v>2951.8</v>
      </c>
      <c r="E12" s="47">
        <f>SUM(E13:E18)</f>
        <v>686.1</v>
      </c>
    </row>
    <row r="13" spans="1:6" ht="36">
      <c r="A13" s="60" t="s">
        <v>44</v>
      </c>
      <c r="B13" s="61" t="s">
        <v>63</v>
      </c>
      <c r="C13" s="61" t="s">
        <v>64</v>
      </c>
      <c r="D13" s="51">
        <v>930.5</v>
      </c>
      <c r="E13" s="51">
        <v>171.5</v>
      </c>
    </row>
    <row r="14" spans="1:6" ht="54">
      <c r="A14" s="60" t="s">
        <v>45</v>
      </c>
      <c r="B14" s="62" t="s">
        <v>63</v>
      </c>
      <c r="C14" s="61" t="s">
        <v>65</v>
      </c>
      <c r="D14" s="51">
        <v>1845.9</v>
      </c>
      <c r="E14" s="51">
        <v>476.3</v>
      </c>
    </row>
    <row r="15" spans="1:6" ht="37.5" customHeight="1">
      <c r="A15" s="60" t="s">
        <v>61</v>
      </c>
      <c r="B15" s="62" t="s">
        <v>63</v>
      </c>
      <c r="C15" s="61" t="s">
        <v>66</v>
      </c>
      <c r="D15" s="51">
        <v>138.80000000000001</v>
      </c>
      <c r="E15" s="51">
        <v>34.700000000000003</v>
      </c>
    </row>
    <row r="16" spans="1:6" hidden="1">
      <c r="A16" s="60" t="s">
        <v>113</v>
      </c>
      <c r="B16" s="62" t="s">
        <v>63</v>
      </c>
      <c r="C16" s="61" t="s">
        <v>84</v>
      </c>
      <c r="D16" s="51"/>
      <c r="E16" s="51"/>
    </row>
    <row r="17" spans="1:5">
      <c r="A17" s="60" t="s">
        <v>46</v>
      </c>
      <c r="B17" s="62" t="s">
        <v>63</v>
      </c>
      <c r="C17" s="61" t="s">
        <v>67</v>
      </c>
      <c r="D17" s="51">
        <v>3</v>
      </c>
      <c r="E17" s="51">
        <v>0</v>
      </c>
    </row>
    <row r="18" spans="1:5">
      <c r="A18" s="60" t="s">
        <v>47</v>
      </c>
      <c r="B18" s="62" t="s">
        <v>63</v>
      </c>
      <c r="C18" s="61" t="s">
        <v>68</v>
      </c>
      <c r="D18" s="51">
        <v>33.6</v>
      </c>
      <c r="E18" s="51">
        <v>3.6</v>
      </c>
    </row>
    <row r="19" spans="1:5">
      <c r="A19" s="58" t="s">
        <v>48</v>
      </c>
      <c r="B19" s="59" t="s">
        <v>64</v>
      </c>
      <c r="C19" s="63"/>
      <c r="D19" s="47">
        <f>SUM(D20)</f>
        <v>133</v>
      </c>
      <c r="E19" s="47">
        <f>SUM(E20)</f>
        <v>14</v>
      </c>
    </row>
    <row r="20" spans="1:5">
      <c r="A20" s="60" t="s">
        <v>49</v>
      </c>
      <c r="B20" s="62" t="s">
        <v>64</v>
      </c>
      <c r="C20" s="61" t="s">
        <v>69</v>
      </c>
      <c r="D20" s="51">
        <v>133</v>
      </c>
      <c r="E20" s="51">
        <v>14</v>
      </c>
    </row>
    <row r="21" spans="1:5" ht="34.799999999999997">
      <c r="A21" s="58" t="s">
        <v>50</v>
      </c>
      <c r="B21" s="59" t="s">
        <v>69</v>
      </c>
      <c r="C21" s="63"/>
      <c r="D21" s="47">
        <f>SUM(D22,D23)</f>
        <v>45</v>
      </c>
      <c r="E21" s="47">
        <f>SUM(E22,E23)</f>
        <v>0</v>
      </c>
    </row>
    <row r="22" spans="1:5" ht="37.5" customHeight="1">
      <c r="A22" s="60" t="s">
        <v>114</v>
      </c>
      <c r="B22" s="62" t="s">
        <v>69</v>
      </c>
      <c r="C22" s="61" t="s">
        <v>70</v>
      </c>
      <c r="D22" s="51">
        <v>45</v>
      </c>
      <c r="E22" s="51">
        <v>0</v>
      </c>
    </row>
    <row r="23" spans="1:5" ht="36" hidden="1">
      <c r="A23" s="60" t="s">
        <v>100</v>
      </c>
      <c r="B23" s="62" t="s">
        <v>69</v>
      </c>
      <c r="C23" s="61" t="s">
        <v>99</v>
      </c>
      <c r="D23" s="51"/>
      <c r="E23" s="51"/>
    </row>
    <row r="24" spans="1:5" hidden="1">
      <c r="A24" s="58" t="s">
        <v>94</v>
      </c>
      <c r="B24" s="59" t="s">
        <v>65</v>
      </c>
      <c r="C24" s="63"/>
      <c r="D24" s="47">
        <f>SUM(D25:D27)</f>
        <v>0</v>
      </c>
      <c r="E24" s="47">
        <f>SUM(E25:E27)</f>
        <v>0</v>
      </c>
    </row>
    <row r="25" spans="1:5" hidden="1">
      <c r="A25" s="60" t="s">
        <v>124</v>
      </c>
      <c r="B25" s="62" t="s">
        <v>65</v>
      </c>
      <c r="C25" s="61" t="s">
        <v>71</v>
      </c>
      <c r="D25" s="51"/>
      <c r="E25" s="51"/>
    </row>
    <row r="26" spans="1:5" hidden="1">
      <c r="A26" s="60" t="s">
        <v>105</v>
      </c>
      <c r="B26" s="62" t="s">
        <v>65</v>
      </c>
      <c r="C26" s="61" t="s">
        <v>104</v>
      </c>
      <c r="D26" s="51">
        <v>0</v>
      </c>
      <c r="E26" s="51">
        <v>0</v>
      </c>
    </row>
    <row r="27" spans="1:5" hidden="1">
      <c r="A27" s="60" t="s">
        <v>102</v>
      </c>
      <c r="B27" s="62" t="s">
        <v>65</v>
      </c>
      <c r="C27" s="61" t="s">
        <v>101</v>
      </c>
      <c r="D27" s="51"/>
      <c r="E27" s="51"/>
    </row>
    <row r="28" spans="1:5">
      <c r="A28" s="58" t="s">
        <v>52</v>
      </c>
      <c r="B28" s="59" t="s">
        <v>71</v>
      </c>
      <c r="C28" s="61"/>
      <c r="D28" s="47">
        <f>SUM(D29:D30)</f>
        <v>353.9</v>
      </c>
      <c r="E28" s="47">
        <f>SUM(E29:E30)</f>
        <v>62.2</v>
      </c>
    </row>
    <row r="29" spans="1:5" hidden="1">
      <c r="A29" s="60" t="s">
        <v>53</v>
      </c>
      <c r="B29" s="62" t="s">
        <v>71</v>
      </c>
      <c r="C29" s="61" t="s">
        <v>64</v>
      </c>
      <c r="D29" s="51"/>
      <c r="E29" s="51"/>
    </row>
    <row r="30" spans="1:5">
      <c r="A30" s="60" t="s">
        <v>54</v>
      </c>
      <c r="B30" s="62" t="s">
        <v>71</v>
      </c>
      <c r="C30" s="61" t="s">
        <v>69</v>
      </c>
      <c r="D30" s="51">
        <v>353.9</v>
      </c>
      <c r="E30" s="51">
        <v>62.2</v>
      </c>
    </row>
    <row r="31" spans="1:5">
      <c r="A31" s="58" t="s">
        <v>82</v>
      </c>
      <c r="B31" s="59" t="s">
        <v>84</v>
      </c>
      <c r="C31" s="61"/>
      <c r="D31" s="47">
        <f>D32</f>
        <v>5</v>
      </c>
      <c r="E31" s="47">
        <f>E32</f>
        <v>0</v>
      </c>
    </row>
    <row r="32" spans="1:5">
      <c r="A32" s="60" t="s">
        <v>83</v>
      </c>
      <c r="B32" s="62" t="s">
        <v>84</v>
      </c>
      <c r="C32" s="61" t="s">
        <v>84</v>
      </c>
      <c r="D32" s="51">
        <v>5</v>
      </c>
      <c r="E32" s="51">
        <v>0</v>
      </c>
    </row>
    <row r="33" spans="1:5">
      <c r="A33" s="58" t="s">
        <v>62</v>
      </c>
      <c r="B33" s="59" t="s">
        <v>72</v>
      </c>
      <c r="C33" s="63"/>
      <c r="D33" s="47">
        <f>SUM(D34,D35)</f>
        <v>418.3</v>
      </c>
      <c r="E33" s="47">
        <f>SUM(E34,E35)</f>
        <v>104.6</v>
      </c>
    </row>
    <row r="34" spans="1:5">
      <c r="A34" s="60" t="s">
        <v>55</v>
      </c>
      <c r="B34" s="62" t="s">
        <v>72</v>
      </c>
      <c r="C34" s="61" t="s">
        <v>63</v>
      </c>
      <c r="D34" s="51">
        <v>418.3</v>
      </c>
      <c r="E34" s="51">
        <v>104.6</v>
      </c>
    </row>
    <row r="35" spans="1:5" hidden="1">
      <c r="A35" s="60" t="s">
        <v>103</v>
      </c>
      <c r="B35" s="62" t="s">
        <v>72</v>
      </c>
      <c r="C35" s="61" t="s">
        <v>65</v>
      </c>
      <c r="D35" s="51"/>
      <c r="E35" s="51"/>
    </row>
    <row r="36" spans="1:5">
      <c r="A36" s="64" t="s">
        <v>56</v>
      </c>
      <c r="B36" s="59" t="s">
        <v>70</v>
      </c>
      <c r="C36" s="62"/>
      <c r="D36" s="47">
        <f>SUM(D37,D38)</f>
        <v>305.89999999999998</v>
      </c>
      <c r="E36" s="47">
        <f>SUM(E37,E38)</f>
        <v>51</v>
      </c>
    </row>
    <row r="37" spans="1:5">
      <c r="A37" s="52" t="s">
        <v>57</v>
      </c>
      <c r="B37" s="62" t="s">
        <v>70</v>
      </c>
      <c r="C37" s="62" t="s">
        <v>63</v>
      </c>
      <c r="D37" s="51">
        <v>305.89999999999998</v>
      </c>
      <c r="E37" s="51">
        <v>51</v>
      </c>
    </row>
    <row r="38" spans="1:5" hidden="1">
      <c r="A38" s="52" t="s">
        <v>95</v>
      </c>
      <c r="B38" s="62" t="s">
        <v>70</v>
      </c>
      <c r="C38" s="62" t="s">
        <v>69</v>
      </c>
      <c r="D38" s="51"/>
      <c r="E38" s="51"/>
    </row>
    <row r="39" spans="1:5">
      <c r="A39" s="64" t="s">
        <v>58</v>
      </c>
      <c r="B39" s="59" t="s">
        <v>67</v>
      </c>
      <c r="C39" s="62"/>
      <c r="D39" s="47">
        <f>SUM(D40)</f>
        <v>100</v>
      </c>
      <c r="E39" s="47">
        <f>SUM(E40)</f>
        <v>25</v>
      </c>
    </row>
    <row r="40" spans="1:5">
      <c r="A40" s="52" t="s">
        <v>59</v>
      </c>
      <c r="B40" s="62" t="s">
        <v>67</v>
      </c>
      <c r="C40" s="62" t="s">
        <v>63</v>
      </c>
      <c r="D40" s="51">
        <v>100</v>
      </c>
      <c r="E40" s="51">
        <v>25</v>
      </c>
    </row>
    <row r="41" spans="1:5">
      <c r="A41" s="64" t="s">
        <v>60</v>
      </c>
      <c r="B41" s="59"/>
      <c r="C41" s="62"/>
      <c r="D41" s="47">
        <f>SUM(D12,D19,D21,D24,D28,D31,D33,D36,D39)</f>
        <v>4312.9000000000005</v>
      </c>
      <c r="E41" s="47">
        <f>E12+E19+E21+E24+E28+E33++E36+E39</f>
        <v>942.90000000000009</v>
      </c>
    </row>
  </sheetData>
  <mergeCells count="2">
    <mergeCell ref="A7:E7"/>
    <mergeCell ref="A8:E8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GridLines="0" tabSelected="1" view="pageBreakPreview" zoomScaleNormal="100" zoomScaleSheetLayoutView="100" workbookViewId="0">
      <selection activeCell="D12" sqref="D12"/>
    </sheetView>
  </sheetViews>
  <sheetFormatPr defaultColWidth="9.109375" defaultRowHeight="18"/>
  <cols>
    <col min="1" max="1" width="32.6640625" style="30" bestFit="1" customWidth="1"/>
    <col min="2" max="2" width="53.44140625" style="30" customWidth="1"/>
    <col min="3" max="4" width="15.5546875" style="30" customWidth="1"/>
    <col min="5" max="16384" width="9.109375" style="30"/>
  </cols>
  <sheetData>
    <row r="1" spans="1:4">
      <c r="C1" s="31"/>
      <c r="D1" s="57" t="str">
        <f>'Приложение 1'!D1</f>
        <v>Утверждено</v>
      </c>
    </row>
    <row r="2" spans="1:4">
      <c r="C2" s="31"/>
      <c r="D2" s="57" t="str">
        <f>'Приложение 1'!D2</f>
        <v>Постановлением Администрации</v>
      </c>
    </row>
    <row r="3" spans="1:4">
      <c r="C3" s="31"/>
      <c r="D3" s="57" t="str">
        <f>'Приложение 1'!D3</f>
        <v>сельского поселения Кемское</v>
      </c>
    </row>
    <row r="4" spans="1:4">
      <c r="C4" s="31"/>
      <c r="D4" s="57" t="str">
        <f>'Приложение 1'!D4</f>
        <v>от 24.04.2023 года № 17</v>
      </c>
    </row>
    <row r="5" spans="1:4">
      <c r="C5" s="31"/>
      <c r="D5" s="57" t="s">
        <v>73</v>
      </c>
    </row>
    <row r="7" spans="1:4" ht="37.5" customHeight="1">
      <c r="A7" s="72" t="s">
        <v>80</v>
      </c>
      <c r="B7" s="72"/>
      <c r="C7" s="72"/>
      <c r="D7" s="72"/>
    </row>
    <row r="8" spans="1:4">
      <c r="A8" s="70" t="str">
        <f>'Приложение 1'!A8:D8</f>
        <v>за 1 квартал 2023 года</v>
      </c>
      <c r="B8" s="70"/>
      <c r="C8" s="70"/>
      <c r="D8" s="70"/>
    </row>
    <row r="9" spans="1:4">
      <c r="D9" s="57" t="s">
        <v>7</v>
      </c>
    </row>
    <row r="10" spans="1:4" s="40" customFormat="1" ht="75" customHeight="1">
      <c r="A10" s="36" t="s">
        <v>74</v>
      </c>
      <c r="B10" s="36" t="s">
        <v>75</v>
      </c>
      <c r="C10" s="36" t="s">
        <v>11</v>
      </c>
      <c r="D10" s="36" t="str">
        <f>'Приложение 1'!D10</f>
        <v>Фактическое исполнение за 1 квартал 2023 года</v>
      </c>
    </row>
    <row r="11" spans="1:4" s="45" customFormat="1">
      <c r="A11" s="41">
        <v>1</v>
      </c>
      <c r="B11" s="41">
        <v>2</v>
      </c>
      <c r="C11" s="41">
        <v>3</v>
      </c>
      <c r="D11" s="41">
        <v>4</v>
      </c>
    </row>
    <row r="12" spans="1:4" ht="36">
      <c r="A12" s="50" t="s">
        <v>126</v>
      </c>
      <c r="B12" s="67" t="s">
        <v>118</v>
      </c>
      <c r="C12" s="65">
        <f>SUM(C13,C15)</f>
        <v>364.10000000000036</v>
      </c>
      <c r="D12" s="65">
        <f>SUM(D13,D15)</f>
        <v>53.899999999999977</v>
      </c>
    </row>
    <row r="13" spans="1:4" ht="18.75" customHeight="1">
      <c r="A13" s="50" t="s">
        <v>127</v>
      </c>
      <c r="B13" s="67" t="s">
        <v>76</v>
      </c>
      <c r="C13" s="65">
        <f>C14</f>
        <v>-3948.8</v>
      </c>
      <c r="D13" s="65">
        <f>D14</f>
        <v>-889.00000000000011</v>
      </c>
    </row>
    <row r="14" spans="1:4" ht="36">
      <c r="A14" s="50" t="s">
        <v>128</v>
      </c>
      <c r="B14" s="67" t="s">
        <v>77</v>
      </c>
      <c r="C14" s="65">
        <f>-'Приложение 1'!C31</f>
        <v>-3948.8</v>
      </c>
      <c r="D14" s="65">
        <f>-'Приложение 1'!D31</f>
        <v>-889.00000000000011</v>
      </c>
    </row>
    <row r="15" spans="1:4" ht="18.75" customHeight="1">
      <c r="A15" s="50" t="s">
        <v>129</v>
      </c>
      <c r="B15" s="67" t="s">
        <v>78</v>
      </c>
      <c r="C15" s="65">
        <f>C16</f>
        <v>4312.9000000000005</v>
      </c>
      <c r="D15" s="65">
        <f>D16</f>
        <v>942.90000000000009</v>
      </c>
    </row>
    <row r="16" spans="1:4" ht="36">
      <c r="A16" s="50" t="s">
        <v>130</v>
      </c>
      <c r="B16" s="67" t="s">
        <v>79</v>
      </c>
      <c r="C16" s="65">
        <f>'Приложение 2'!D41</f>
        <v>4312.9000000000005</v>
      </c>
      <c r="D16" s="65">
        <f>'Приложение 2'!E41</f>
        <v>942.90000000000009</v>
      </c>
    </row>
  </sheetData>
  <mergeCells count="2">
    <mergeCell ref="A7:D7"/>
    <mergeCell ref="A8:D8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</vt:lpstr>
      <vt:lpstr>Приложение 1</vt:lpstr>
      <vt:lpstr>2</vt:lpstr>
      <vt:lpstr>Приложение 2</vt:lpstr>
      <vt:lpstr>Приложение 3</vt:lpstr>
      <vt:lpstr>'1'!Область_печати</vt:lpstr>
      <vt:lpstr>'2'!Область_печати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finans1</dc:creator>
  <cp:lastModifiedBy>User</cp:lastModifiedBy>
  <cp:lastPrinted>2023-04-13T10:44:19Z</cp:lastPrinted>
  <dcterms:created xsi:type="dcterms:W3CDTF">2019-10-14T11:39:49Z</dcterms:created>
  <dcterms:modified xsi:type="dcterms:W3CDTF">2023-04-24T06:56:02Z</dcterms:modified>
</cp:coreProperties>
</file>