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11760" firstSheet="1" activeTab="4"/>
  </bookViews>
  <sheets>
    <sheet name="1" sheetId="1" state="hidden" r:id="rId1"/>
    <sheet name="Приложение 1" sheetId="2" r:id="rId2"/>
    <sheet name="2" sheetId="3" state="hidden" r:id="rId3"/>
    <sheet name="Приложение 2" sheetId="4" r:id="rId4"/>
    <sheet name="Приложение 3" sheetId="5" r:id="rId5"/>
  </sheets>
  <definedNames>
    <definedName name="_xlnm.Print_Area" localSheetId="0">'1'!$A$1:$D$25</definedName>
    <definedName name="_xlnm.Print_Area" localSheetId="2">'2'!$A$1:$E$33</definedName>
    <definedName name="_xlnm.Print_Area" localSheetId="1">'Приложение 1'!$A$1:$D$27</definedName>
    <definedName name="_xlnm.Print_Area" localSheetId="3">'Приложение 2'!$A$1:$E$33</definedName>
    <definedName name="_xlnm.Print_Area" localSheetId="4">'Приложение 3'!$A$1:$D$16</definedName>
  </definedNames>
  <calcPr fullCalcOnLoad="1"/>
</workbook>
</file>

<file path=xl/sharedStrings.xml><?xml version="1.0" encoding="utf-8"?>
<sst xmlns="http://schemas.openxmlformats.org/spreadsheetml/2006/main" count="226" uniqueCount="109">
  <si>
    <t>Утверждено</t>
  </si>
  <si>
    <t>Постановлением</t>
  </si>
  <si>
    <t>Администрации сельского поселения</t>
  </si>
  <si>
    <r>
      <t xml:space="preserve">Девятинское от </t>
    </r>
    <r>
      <rPr>
        <sz val="10"/>
        <color indexed="10"/>
        <rFont val="Times New Roman"/>
        <family val="1"/>
      </rPr>
      <t>00</t>
    </r>
    <r>
      <rPr>
        <sz val="10"/>
        <color indexed="8"/>
        <rFont val="Times New Roman"/>
        <family val="1"/>
      </rPr>
      <t xml:space="preserve">.10.2019 года № </t>
    </r>
    <r>
      <rPr>
        <sz val="10"/>
        <color indexed="10"/>
        <rFont val="Times New Roman"/>
        <family val="1"/>
      </rPr>
      <t>00</t>
    </r>
  </si>
  <si>
    <t>(Приложение 1)</t>
  </si>
  <si>
    <t>ИСПОЛНЕНИЕ ПО ДОХОДАМ БЮДЖЕТА СЕЛЬСКОГО ПОСЕЛЕНИЯ</t>
  </si>
  <si>
    <t>за 9 месяцев 2019 года</t>
  </si>
  <si>
    <t>(тыс. руб.)</t>
  </si>
  <si>
    <t>Код бюджетной классификации</t>
  </si>
  <si>
    <t>Наименование дохода</t>
  </si>
  <si>
    <t>Фактическое исполнение за 9 месяцев 2019 года</t>
  </si>
  <si>
    <t>Утверждено
 на год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</si>
  <si>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</si>
  <si>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</si>
  <si>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</si>
  <si>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</si>
  <si>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Федерации(межбюджетные субсидии)</t>
  </si>
  <si>
    <t xml:space="preserve">Прочии субсидии бюджетам сельских поселений 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</si>
  <si>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</si>
  <si>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 в бюджеты сельских поселений</t>
  </si>
  <si>
    <t>1 00 00000 00 0000 000</t>
  </si>
  <si>
    <t>2 00 00000 00 0000 000</t>
  </si>
  <si>
    <t>2 02 00000 00 0000 000</t>
  </si>
  <si>
    <t>2 02 10000 00 0000 150</t>
  </si>
  <si>
    <t>2 02 15001 10 0000 150</t>
  </si>
  <si>
    <t>2 02  15002 10 0000 150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</si>
  <si>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</si>
  <si>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</si>
  <si>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</si>
  <si>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</si>
  <si>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</si>
  <si>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2 07 00000 00 0000 000</t>
  </si>
  <si>
    <t>2 07 05030 10 0000 150</t>
  </si>
  <si>
    <t>ВСЕГО ДОХОДОВ</t>
  </si>
  <si>
    <t>Дотации бюджетам сельских поселений субъектов Российской Федерации и муниципальных образований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</si>
  <si>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</si>
  <si>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выполнение передаваемых полномочий субъектам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</si>
  <si>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</si>
  <si>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2)</t>
  </si>
  <si>
    <t>ИСПОЛНЕНИЕ ПО РАСХОДАМ БЮДЖЕТА СЕЛЬСКОГО ПОСЕЛЕНИЯ ПО РАЗДЕЛАМ, ПОДРАЗДЕЛАМ  КЛАССИФИКАЦИИ РАСХОДОВ</t>
  </si>
  <si>
    <t>РЗ</t>
  </si>
  <si>
    <t>ПР</t>
  </si>
  <si>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</si>
  <si>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</si>
  <si>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</si>
  <si>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</si>
  <si>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</si>
  <si>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</si>
  <si>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</si>
  <si>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</si>
  <si>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</si>
  <si>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</si>
  <si>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</si>
  <si>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</si>
  <si>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</si>
  <si>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</si>
  <si>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</si>
  <si>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</si>
  <si>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</si>
  <si>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</si>
  <si>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Итого расходов</t>
  </si>
  <si>
    <t>Обеспечение деятельности финансовых, налоговых и таможенных органов финансового (финансово-бюджетного) надзора</t>
  </si>
  <si>
    <t>КУЛЬТУРА, КИНЕМАТОГРАФИЯ</t>
  </si>
  <si>
    <t>01</t>
  </si>
  <si>
    <t>02</t>
  </si>
  <si>
    <t>04</t>
  </si>
  <si>
    <t>06</t>
  </si>
  <si>
    <t>11</t>
  </si>
  <si>
    <t>13</t>
  </si>
  <si>
    <t>03</t>
  </si>
  <si>
    <t>10</t>
  </si>
  <si>
    <t>05</t>
  </si>
  <si>
    <t>08</t>
  </si>
  <si>
    <t>(Приложение 3)</t>
  </si>
  <si>
    <t>Код</t>
  </si>
  <si>
    <t>Наименование кода группы, подгруппы, статьи, подстатьи, элемента, вида источников финансирования дефицита бюджета</t>
  </si>
  <si>
    <t>Изменение остатков 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</si>
  <si>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</si>
  <si>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</si>
  <si>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</si>
  <si>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</si>
  <si>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Прочие безвозмездные поступления</t>
  </si>
  <si>
    <t>ОБРАЗОВАНИЕ</t>
  </si>
  <si>
    <t>Молодежная политика</t>
  </si>
  <si>
    <t>07</t>
  </si>
  <si>
    <t>837 01 05 00 00 0000 00 000</t>
  </si>
  <si>
    <t>837 01 05 02 00 00 0000 500</t>
  </si>
  <si>
    <t>837 01 05 02 01 10 0000 510</t>
  </si>
  <si>
    <t>837 01 05 02 00 00 0000 600</t>
  </si>
  <si>
    <t>837 01 05 02 01 10 0000 610</t>
  </si>
  <si>
    <t>Субсидии бюджетам бюджетной системы Российской Федерации (межбюджетные субсидии)</t>
  </si>
  <si>
    <t>2 02 15002 10 0000 150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</si>
  <si>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</si>
  <si>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</si>
  <si>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</si>
  <si>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</si>
  <si>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</si>
  <si>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</si>
  <si>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ИСПОЛНЕНИЕ ПО РАСХОДАМ БЮДЖЕТА СЕЛЬСКОГО ПОСЕЛЕНИЯ 
ПО РАЗДЕЛАМ, ПОДРАЗДЕЛАМ  КЛАССИФИКАЦИИ РАСХОДОВ</t>
  </si>
  <si>
    <t>ИСПОЛНЕНИЕ ПО ИСТОЧНИКАМ ФИНАНСИРОВАНИЯ ДЕФИЦИТА 
БЮДЖЕТА СЕЛЬСКОГО ПОСЕЛЕНИЯ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</si>
  <si>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</si>
  <si>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</si>
  <si>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2 02 36900 10 0000 150</t>
  </si>
  <si>
    <t>Единая субвенция бюджетам сельских поселений из бюджета субъекта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</si>
  <si>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</si>
  <si>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Прочие субсидии бюджетам сельских поселений </t>
  </si>
  <si>
    <t>за 1 полугодие 2021 года</t>
  </si>
  <si>
    <t>Фактическое исполнение за 1 полугодие 2021 года</t>
  </si>
  <si>
    <r>
      <t>Кемское от 04.08.</t>
    </r>
    <r>
      <rPr>
        <sz val="10"/>
        <color indexed="8"/>
        <rFont val="Times New Roman"/>
        <family val="1"/>
      </rPr>
      <t>2021 года №11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</si>
</sst>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#,##0.0_ ;\-#,##0.0\ "/>
    <numFmt numFmtId="175" formatCode="0.0000"/>
    <numFmt numFmtId="176" formatCode="0.000"/>
    <numFmt numFmtId="177" formatCode="0.0"/>
    <numFmt numFmtId="178" formatCode="_-* #,##0.00_р_._-;\-* #,##0.00_р_._-;_-* &quot;-&quot;?_р_._-;_-@_-"/>
    <numFmt numFmtId="179" formatCode="_-* #,##0_р_._-;\-* #,##0_р_._-;_-* &quot;-&quot;?_р_._-;_-@_-"/>
    <numFmt numFmtId="180" formatCode="_-* #,##0.000_р_._-;\-* #,##0.000_р_._-;_-* &quot;-&quot;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173" fontId="43" fillId="0" borderId="10" xfId="0" applyNumberFormat="1" applyFont="1" applyBorder="1" applyAlignment="1">
      <alignment vertical="top"/>
    </xf>
    <xf numFmtId="173" fontId="44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wrapText="1"/>
    </xf>
    <xf numFmtId="49" fontId="44" fillId="0" borderId="10" xfId="0" applyNumberFormat="1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173" fontId="43" fillId="0" borderId="0" xfId="0" applyNumberFormat="1" applyFont="1" applyAlignment="1">
      <alignment vertical="top"/>
    </xf>
    <xf numFmtId="173" fontId="42" fillId="0" borderId="0" xfId="0" applyNumberFormat="1" applyFont="1" applyAlignment="1">
      <alignment/>
    </xf>
    <xf numFmtId="173" fontId="4" fillId="0" borderId="0" xfId="0" applyNumberFormat="1" applyFont="1" applyAlignment="1">
      <alignment vertical="top"/>
    </xf>
    <xf numFmtId="173" fontId="43" fillId="0" borderId="0" xfId="0" applyNumberFormat="1" applyFont="1" applyAlignment="1">
      <alignment horizontal="center"/>
    </xf>
    <xf numFmtId="173" fontId="43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3" fontId="43" fillId="0" borderId="10" xfId="0" applyNumberFormat="1" applyFont="1" applyBorder="1" applyAlignment="1">
      <alignment/>
    </xf>
    <xf numFmtId="173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 wrapText="1"/>
    </xf>
    <xf numFmtId="174" fontId="43" fillId="0" borderId="10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SheetLayoutView="100" workbookViewId="0" topLeftCell="A6">
      <selection activeCell="E12" sqref="E12:H12"/>
    </sheetView>
  </sheetViews>
  <sheetFormatPr defaultColWidth="9.140625" defaultRowHeight="15"/>
  <cols>
    <col min="1" max="1" width="26.00390625" style="1" customWidth="1"/>
    <col min="2" max="2" width="56.421875" style="1" customWidth="1"/>
    <col min="3" max="4" width="15.57421875" style="1" customWidth="1"/>
    <col min="5" max="5" width="12.7109375" style="26" bestFit="1" customWidth="1"/>
    <col min="6" max="6" width="9.57421875" style="26" bestFit="1" customWidth="1"/>
    <col min="7" max="7" width="12.7109375" style="26" bestFit="1" customWidth="1"/>
    <col min="8" max="8" width="9.57421875" style="26" bestFit="1" customWidth="1"/>
    <col min="9" max="16384" width="9.140625" style="1" customWidth="1"/>
  </cols>
  <sheetData>
    <row r="1" ht="12.75">
      <c r="C1" s="15" t="s">
        <v>0</v>
      </c>
    </row>
    <row r="2" ht="12.75">
      <c r="C2" s="15" t="s">
        <v>1</v>
      </c>
    </row>
    <row r="3" ht="12.75">
      <c r="C3" s="15" t="s">
        <v>2</v>
      </c>
    </row>
    <row r="4" ht="12.75">
      <c r="C4" s="15" t="s">
        <v>3</v>
      </c>
    </row>
    <row r="5" ht="12.75">
      <c r="C5" s="15" t="s">
        <v>4</v>
      </c>
    </row>
    <row r="7" spans="1:4" ht="15">
      <c r="A7" s="42" t="s">
        <v>5</v>
      </c>
      <c r="B7" s="42"/>
      <c r="C7" s="42"/>
      <c r="D7" s="42"/>
    </row>
    <row r="8" spans="1:4" ht="15">
      <c r="A8" s="42" t="s">
        <v>6</v>
      </c>
      <c r="B8" s="42"/>
      <c r="C8" s="42"/>
      <c r="D8" s="42"/>
    </row>
    <row r="9" ht="12.75">
      <c r="D9" s="2" t="s">
        <v>7</v>
      </c>
    </row>
    <row r="10" spans="1:8" s="3" customFormat="1" ht="62.25">
      <c r="A10" s="5" t="s">
        <v>8</v>
      </c>
      <c r="B10" s="5" t="s">
        <v>9</v>
      </c>
      <c r="C10" s="5" t="s">
        <v>11</v>
      </c>
      <c r="D10" s="5" t="s">
        <v>10</v>
      </c>
      <c r="E10" s="28"/>
      <c r="F10" s="28"/>
      <c r="G10" s="28"/>
      <c r="H10" s="28"/>
    </row>
    <row r="11" spans="1:8" s="6" customFormat="1" ht="15">
      <c r="A11" s="4">
        <v>1</v>
      </c>
      <c r="B11" s="4">
        <v>2</v>
      </c>
      <c r="C11" s="4">
        <v>3</v>
      </c>
      <c r="D11" s="4">
        <v>4</v>
      </c>
      <c r="E11" s="29"/>
      <c r="F11" s="29"/>
      <c r="G11" s="29"/>
      <c r="H11" s="29"/>
    </row>
    <row r="12" spans="1:8" s="9" customFormat="1" ht="15">
      <c r="A12" s="7" t="s">
        <v>20</v>
      </c>
      <c r="B12" s="8" t="s">
        <v>12</v>
      </c>
      <c r="C12" s="17">
        <f>155+91.94891</f>
        <v>246.94891</v>
      </c>
      <c r="D12" s="17">
        <v>162.19799</v>
      </c>
      <c r="E12" s="25">
        <f>ROUND(C12,1)</f>
        <v>246.9</v>
      </c>
      <c r="F12" s="25">
        <f>C12-E12</f>
        <v>0.04891000000000645</v>
      </c>
      <c r="G12" s="27">
        <f>ROUND(D12,1)</f>
        <v>162.2</v>
      </c>
      <c r="H12" s="25">
        <f aca="true" t="shared" si="0" ref="H12:H25">D12-G12</f>
        <v>-0.002009999999984302</v>
      </c>
    </row>
    <row r="13" spans="1:8" s="9" customFormat="1" ht="15">
      <c r="A13" s="7" t="s">
        <v>21</v>
      </c>
      <c r="B13" s="8" t="s">
        <v>13</v>
      </c>
      <c r="C13" s="17">
        <f>SUM(C14,C23)</f>
        <v>4139.8</v>
      </c>
      <c r="D13" s="17">
        <f>SUM(D14,D23)</f>
        <v>3118.19557</v>
      </c>
      <c r="E13" s="25">
        <f aca="true" t="shared" si="1" ref="E13:E25">ROUND(C13,1)</f>
        <v>4139.8</v>
      </c>
      <c r="F13" s="25">
        <f aca="true" t="shared" si="2" ref="F13:F25">C13-E13</f>
        <v>0</v>
      </c>
      <c r="G13" s="27">
        <f>SUM(G14,G23)</f>
        <v>3118.2000000000003</v>
      </c>
      <c r="H13" s="25">
        <f t="shared" si="0"/>
        <v>-0.004430000000411383</v>
      </c>
    </row>
    <row r="14" spans="1:8" s="9" customFormat="1" ht="30.75">
      <c r="A14" s="7" t="s">
        <v>22</v>
      </c>
      <c r="B14" s="8" t="s">
        <v>14</v>
      </c>
      <c r="C14" s="17">
        <f>SUM(C15,C18,C20,)</f>
        <v>4089.8</v>
      </c>
      <c r="D14" s="17">
        <f>SUM(D15,D18,D20,)</f>
        <v>3068.19557</v>
      </c>
      <c r="E14" s="25">
        <f t="shared" si="1"/>
        <v>4089.8</v>
      </c>
      <c r="F14" s="25">
        <f t="shared" si="2"/>
        <v>0</v>
      </c>
      <c r="G14" s="27">
        <f>SUM(G15,G18,G20,)</f>
        <v>3068.2000000000003</v>
      </c>
      <c r="H14" s="25">
        <f t="shared" si="0"/>
        <v>-0.004430000000411383</v>
      </c>
    </row>
    <row r="15" spans="1:8" s="9" customFormat="1" ht="46.5">
      <c r="A15" s="7" t="s">
        <v>23</v>
      </c>
      <c r="B15" s="8" t="s">
        <v>34</v>
      </c>
      <c r="C15" s="17">
        <f>SUM(C16:C17)</f>
        <v>3633.3</v>
      </c>
      <c r="D15" s="17">
        <f>SUM(D16:D17)</f>
        <v>2790.62275</v>
      </c>
      <c r="E15" s="25">
        <f t="shared" si="1"/>
        <v>3633.3</v>
      </c>
      <c r="F15" s="25">
        <f t="shared" si="2"/>
        <v>0</v>
      </c>
      <c r="G15" s="27">
        <f>SUM(G16:G17)</f>
        <v>2790.6000000000004</v>
      </c>
      <c r="H15" s="25">
        <f t="shared" si="0"/>
        <v>0.022749999999632564</v>
      </c>
    </row>
    <row r="16" spans="1:8" s="9" customFormat="1" ht="30.75">
      <c r="A16" s="10" t="s">
        <v>24</v>
      </c>
      <c r="B16" s="11" t="s">
        <v>35</v>
      </c>
      <c r="C16" s="16">
        <v>1932.5</v>
      </c>
      <c r="D16" s="16">
        <v>1449.37505</v>
      </c>
      <c r="E16" s="25">
        <f t="shared" si="1"/>
        <v>1932.5</v>
      </c>
      <c r="F16" s="25">
        <f t="shared" si="2"/>
        <v>0</v>
      </c>
      <c r="G16" s="27">
        <f>ROUND(D16,1)</f>
        <v>1449.4</v>
      </c>
      <c r="H16" s="25">
        <f t="shared" si="0"/>
        <v>-0.024949999999989814</v>
      </c>
    </row>
    <row r="17" spans="1:8" s="9" customFormat="1" ht="30.75">
      <c r="A17" s="10" t="s">
        <v>25</v>
      </c>
      <c r="B17" s="11" t="s">
        <v>15</v>
      </c>
      <c r="C17" s="16">
        <f>966.4+530.4+204</f>
        <v>1700.8</v>
      </c>
      <c r="D17" s="16">
        <f>1341.253-0.0053</f>
        <v>1341.2477</v>
      </c>
      <c r="E17" s="25">
        <f t="shared" si="1"/>
        <v>1700.8</v>
      </c>
      <c r="F17" s="25">
        <f t="shared" si="2"/>
        <v>0</v>
      </c>
      <c r="G17" s="27">
        <f>ROUND(D17,1)</f>
        <v>1341.2</v>
      </c>
      <c r="H17" s="25">
        <f t="shared" si="0"/>
        <v>0.04769999999984975</v>
      </c>
    </row>
    <row r="18" spans="1:8" s="9" customFormat="1" ht="30.75">
      <c r="A18" s="7" t="s">
        <v>26</v>
      </c>
      <c r="B18" s="8" t="s">
        <v>16</v>
      </c>
      <c r="C18" s="17">
        <f>SUM(C19)</f>
        <v>364</v>
      </c>
      <c r="D18" s="17">
        <f>SUM(D19)</f>
        <v>208.09782</v>
      </c>
      <c r="E18" s="25">
        <f t="shared" si="1"/>
        <v>364</v>
      </c>
      <c r="F18" s="25">
        <f t="shared" si="2"/>
        <v>0</v>
      </c>
      <c r="G18" s="27">
        <f>SUM(G19)</f>
        <v>208.1</v>
      </c>
      <c r="H18" s="25">
        <f t="shared" si="0"/>
        <v>-0.002179999999981419</v>
      </c>
    </row>
    <row r="19" spans="1:8" s="9" customFormat="1" ht="15">
      <c r="A19" s="10" t="s">
        <v>27</v>
      </c>
      <c r="B19" s="11" t="s">
        <v>17</v>
      </c>
      <c r="C19" s="16">
        <v>364</v>
      </c>
      <c r="D19" s="16">
        <v>208.09782</v>
      </c>
      <c r="E19" s="25">
        <f t="shared" si="1"/>
        <v>364</v>
      </c>
      <c r="F19" s="25">
        <f t="shared" si="2"/>
        <v>0</v>
      </c>
      <c r="G19" s="27">
        <f>ROUND(D19,1)</f>
        <v>208.1</v>
      </c>
      <c r="H19" s="25">
        <f t="shared" si="0"/>
        <v>-0.002179999999981419</v>
      </c>
    </row>
    <row r="20" spans="1:8" s="9" customFormat="1" ht="30.75">
      <c r="A20" s="7" t="s">
        <v>28</v>
      </c>
      <c r="B20" s="8" t="s">
        <v>18</v>
      </c>
      <c r="C20" s="17">
        <f>SUM(C21:C22)</f>
        <v>92.5</v>
      </c>
      <c r="D20" s="17">
        <f>SUM(D21:D22)</f>
        <v>69.47500000000001</v>
      </c>
      <c r="E20" s="25">
        <f t="shared" si="1"/>
        <v>92.5</v>
      </c>
      <c r="F20" s="25">
        <f t="shared" si="2"/>
        <v>0</v>
      </c>
      <c r="G20" s="27">
        <f>SUM(G21:G22)</f>
        <v>69.5</v>
      </c>
      <c r="H20" s="25">
        <f t="shared" si="0"/>
        <v>-0.024999999999991473</v>
      </c>
    </row>
    <row r="21" spans="1:8" s="9" customFormat="1" ht="46.5">
      <c r="A21" s="10" t="s">
        <v>29</v>
      </c>
      <c r="B21" s="14" t="s">
        <v>37</v>
      </c>
      <c r="C21" s="16">
        <v>92.1</v>
      </c>
      <c r="D21" s="16">
        <v>69.075</v>
      </c>
      <c r="E21" s="25">
        <f t="shared" si="1"/>
        <v>92.1</v>
      </c>
      <c r="F21" s="25">
        <f t="shared" si="2"/>
        <v>0</v>
      </c>
      <c r="G21" s="27">
        <f>ROUND(D21,1)</f>
        <v>69.1</v>
      </c>
      <c r="H21" s="25">
        <f t="shared" si="0"/>
        <v>-0.024999999999991473</v>
      </c>
    </row>
    <row r="22" spans="1:8" s="9" customFormat="1" ht="46.5">
      <c r="A22" s="10" t="s">
        <v>30</v>
      </c>
      <c r="B22" s="11" t="s">
        <v>36</v>
      </c>
      <c r="C22" s="16">
        <v>0.4</v>
      </c>
      <c r="D22" s="16">
        <v>0.4</v>
      </c>
      <c r="E22" s="25">
        <f t="shared" si="1"/>
        <v>0.4</v>
      </c>
      <c r="F22" s="25">
        <f t="shared" si="2"/>
        <v>0</v>
      </c>
      <c r="G22" s="27">
        <f>ROUND(D22,1)</f>
        <v>0.4</v>
      </c>
      <c r="H22" s="25">
        <f t="shared" si="0"/>
        <v>0</v>
      </c>
    </row>
    <row r="23" spans="1:8" s="9" customFormat="1" ht="15">
      <c r="A23" s="7" t="s">
        <v>31</v>
      </c>
      <c r="B23" s="8" t="s">
        <v>81</v>
      </c>
      <c r="C23" s="17">
        <f>SUM(C24)</f>
        <v>50</v>
      </c>
      <c r="D23" s="17">
        <f>SUM(D24)</f>
        <v>50</v>
      </c>
      <c r="E23" s="25">
        <f t="shared" si="1"/>
        <v>50</v>
      </c>
      <c r="F23" s="25">
        <f t="shared" si="2"/>
        <v>0</v>
      </c>
      <c r="G23" s="27">
        <f>SUM(G24)</f>
        <v>50</v>
      </c>
      <c r="H23" s="25">
        <f t="shared" si="0"/>
        <v>0</v>
      </c>
    </row>
    <row r="24" spans="1:8" s="9" customFormat="1" ht="30.75">
      <c r="A24" s="10" t="s">
        <v>32</v>
      </c>
      <c r="B24" s="11" t="s">
        <v>19</v>
      </c>
      <c r="C24" s="16">
        <v>50</v>
      </c>
      <c r="D24" s="16">
        <v>50</v>
      </c>
      <c r="E24" s="25">
        <f t="shared" si="1"/>
        <v>50</v>
      </c>
      <c r="F24" s="25">
        <f t="shared" si="2"/>
        <v>0</v>
      </c>
      <c r="G24" s="27">
        <f>ROUND(D24,1)</f>
        <v>50</v>
      </c>
      <c r="H24" s="25">
        <f t="shared" si="0"/>
        <v>0</v>
      </c>
    </row>
    <row r="25" spans="1:8" s="9" customFormat="1" ht="15">
      <c r="A25" s="12" t="s">
        <v>33</v>
      </c>
      <c r="B25" s="13"/>
      <c r="C25" s="17">
        <f>SUM(C12:C13)</f>
        <v>4386.74891</v>
      </c>
      <c r="D25" s="17">
        <f>SUM(D12:D13)</f>
        <v>3280.39356</v>
      </c>
      <c r="E25" s="25">
        <f t="shared" si="1"/>
        <v>4386.7</v>
      </c>
      <c r="F25" s="25">
        <f t="shared" si="2"/>
        <v>0.048910000000432774</v>
      </c>
      <c r="G25" s="27">
        <f>SUM(G12:G13)</f>
        <v>3280.4</v>
      </c>
      <c r="H25" s="25">
        <f t="shared" si="0"/>
        <v>-0.006440000000111468</v>
      </c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view="pageBreakPreview" zoomScaleSheetLayoutView="100" workbookViewId="0" topLeftCell="A1">
      <selection activeCell="K7" sqref="K7"/>
    </sheetView>
  </sheetViews>
  <sheetFormatPr defaultColWidth="9.140625" defaultRowHeight="15"/>
  <cols>
    <col min="1" max="1" width="26.00390625" style="1" customWidth="1"/>
    <col min="2" max="2" width="56.421875" style="1" customWidth="1"/>
    <col min="3" max="4" width="15.57421875" style="1" customWidth="1"/>
    <col min="5" max="5" width="10.00390625" style="30" hidden="1" customWidth="1"/>
    <col min="6" max="8" width="9.140625" style="30" hidden="1" customWidth="1"/>
    <col min="9" max="16384" width="9.140625" style="1" customWidth="1"/>
  </cols>
  <sheetData>
    <row r="1" ht="12.75">
      <c r="C1" s="15" t="s">
        <v>0</v>
      </c>
    </row>
    <row r="2" ht="12.75">
      <c r="C2" s="15" t="s">
        <v>1</v>
      </c>
    </row>
    <row r="3" ht="12.75">
      <c r="C3" s="15" t="s">
        <v>2</v>
      </c>
    </row>
    <row r="4" ht="12.75">
      <c r="C4" s="15" t="s">
        <v>108</v>
      </c>
    </row>
    <row r="5" ht="12.75">
      <c r="C5" s="15" t="s">
        <v>4</v>
      </c>
    </row>
    <row r="7" spans="1:4" ht="15">
      <c r="A7" s="42" t="s">
        <v>5</v>
      </c>
      <c r="B7" s="42"/>
      <c r="C7" s="42"/>
      <c r="D7" s="42"/>
    </row>
    <row r="8" spans="1:4" ht="15">
      <c r="A8" s="42" t="s">
        <v>106</v>
      </c>
      <c r="B8" s="42"/>
      <c r="C8" s="42"/>
      <c r="D8" s="42"/>
    </row>
    <row r="9" ht="12.75">
      <c r="D9" s="2" t="s">
        <v>7</v>
      </c>
    </row>
    <row r="10" spans="1:8" s="3" customFormat="1" ht="62.25">
      <c r="A10" s="5" t="s">
        <v>8</v>
      </c>
      <c r="B10" s="5" t="s">
        <v>9</v>
      </c>
      <c r="C10" s="5" t="s">
        <v>11</v>
      </c>
      <c r="D10" s="5" t="s">
        <v>107</v>
      </c>
      <c r="E10" s="31"/>
      <c r="F10" s="31"/>
      <c r="G10" s="31"/>
      <c r="H10" s="31"/>
    </row>
    <row r="11" spans="1:8" s="6" customFormat="1" ht="15">
      <c r="A11" s="4">
        <v>1</v>
      </c>
      <c r="B11" s="4">
        <v>2</v>
      </c>
      <c r="C11" s="4">
        <v>3</v>
      </c>
      <c r="D11" s="4">
        <v>4</v>
      </c>
      <c r="E11" s="32"/>
      <c r="F11" s="32"/>
      <c r="G11" s="32"/>
      <c r="H11" s="32"/>
    </row>
    <row r="12" spans="1:8" s="9" customFormat="1" ht="15">
      <c r="A12" s="7" t="s">
        <v>20</v>
      </c>
      <c r="B12" s="8" t="s">
        <v>12</v>
      </c>
      <c r="C12" s="35">
        <f>ROUND(E12/1000,1)</f>
        <v>154</v>
      </c>
      <c r="D12" s="35">
        <v>92.8</v>
      </c>
      <c r="E12" s="30">
        <v>154000</v>
      </c>
      <c r="F12" s="30">
        <v>36494.68</v>
      </c>
      <c r="G12" s="30"/>
      <c r="H12" s="30">
        <f>F12/1000-D12</f>
        <v>-56.305319999999995</v>
      </c>
    </row>
    <row r="13" spans="1:8" s="9" customFormat="1" ht="15">
      <c r="A13" s="7" t="s">
        <v>21</v>
      </c>
      <c r="B13" s="8" t="s">
        <v>13</v>
      </c>
      <c r="C13" s="36">
        <f>SUM(C14,C23,C25)</f>
        <v>3553.2999999999997</v>
      </c>
      <c r="D13" s="36">
        <f>SUM(D14,D25)</f>
        <v>1729.3000000000002</v>
      </c>
      <c r="E13" s="30"/>
      <c r="F13" s="30"/>
      <c r="G13" s="30"/>
      <c r="H13" s="30"/>
    </row>
    <row r="14" spans="1:8" s="9" customFormat="1" ht="30.75">
      <c r="A14" s="7" t="s">
        <v>22</v>
      </c>
      <c r="B14" s="8" t="s">
        <v>14</v>
      </c>
      <c r="C14" s="36">
        <f>SUM(C15,C18,C20,)</f>
        <v>3553.2999999999997</v>
      </c>
      <c r="D14" s="36">
        <f>SUM(D15,D18,D20,)</f>
        <v>1729.3000000000002</v>
      </c>
      <c r="E14" s="30"/>
      <c r="F14" s="30"/>
      <c r="G14" s="30"/>
      <c r="H14" s="30"/>
    </row>
    <row r="15" spans="1:8" s="9" customFormat="1" ht="46.5">
      <c r="A15" s="7" t="s">
        <v>23</v>
      </c>
      <c r="B15" s="8" t="s">
        <v>34</v>
      </c>
      <c r="C15" s="36">
        <f>SUM(C16:C17)</f>
        <v>3224.2</v>
      </c>
      <c r="D15" s="36">
        <f>SUM(D16:D17)</f>
        <v>1612.2</v>
      </c>
      <c r="E15" s="30"/>
      <c r="F15" s="30"/>
      <c r="G15" s="30"/>
      <c r="H15" s="30"/>
    </row>
    <row r="16" spans="1:8" s="9" customFormat="1" ht="30.75">
      <c r="A16" s="10" t="s">
        <v>91</v>
      </c>
      <c r="B16" s="11" t="s">
        <v>15</v>
      </c>
      <c r="C16" s="35">
        <f>ROUND(E16/1000,1)</f>
        <v>955.5</v>
      </c>
      <c r="D16" s="35">
        <v>477.8</v>
      </c>
      <c r="E16" s="30">
        <v>955500</v>
      </c>
      <c r="F16" s="30">
        <v>238883</v>
      </c>
      <c r="G16" s="30"/>
      <c r="H16" s="34">
        <f>F16/1000-D16</f>
        <v>-238.917</v>
      </c>
    </row>
    <row r="17" spans="1:8" s="9" customFormat="1" ht="46.5">
      <c r="A17" s="10" t="s">
        <v>100</v>
      </c>
      <c r="B17" s="11" t="s">
        <v>101</v>
      </c>
      <c r="C17" s="35">
        <f>ROUND(E17/1000,1)</f>
        <v>2268.7</v>
      </c>
      <c r="D17" s="35">
        <v>1134.4</v>
      </c>
      <c r="E17" s="30">
        <v>2268700</v>
      </c>
      <c r="F17" s="30">
        <v>567174.99</v>
      </c>
      <c r="G17" s="30"/>
      <c r="H17" s="33">
        <f>F17/1000-D17</f>
        <v>-567.2250100000001</v>
      </c>
    </row>
    <row r="18" spans="1:8" s="9" customFormat="1" ht="30.75">
      <c r="A18" s="7" t="s">
        <v>26</v>
      </c>
      <c r="B18" s="8" t="s">
        <v>90</v>
      </c>
      <c r="C18" s="36">
        <f>SUM(C19)</f>
        <v>222.6</v>
      </c>
      <c r="D18" s="36">
        <f>SUM(D19)</f>
        <v>75.7</v>
      </c>
      <c r="E18" s="30"/>
      <c r="F18" s="30"/>
      <c r="G18" s="30"/>
      <c r="H18" s="30"/>
    </row>
    <row r="19" spans="1:8" s="9" customFormat="1" ht="15">
      <c r="A19" s="10" t="s">
        <v>27</v>
      </c>
      <c r="B19" s="11" t="s">
        <v>105</v>
      </c>
      <c r="C19" s="35">
        <f>ROUND(E19/1000,1)</f>
        <v>222.6</v>
      </c>
      <c r="D19" s="35">
        <v>75.7</v>
      </c>
      <c r="E19" s="30">
        <v>222600</v>
      </c>
      <c r="F19" s="30">
        <v>44267.54</v>
      </c>
      <c r="G19" s="30"/>
      <c r="H19" s="30">
        <f>F19/1000-D19</f>
        <v>-31.43246</v>
      </c>
    </row>
    <row r="20" spans="1:8" s="9" customFormat="1" ht="30.75">
      <c r="A20" s="7" t="s">
        <v>28</v>
      </c>
      <c r="B20" s="8" t="s">
        <v>18</v>
      </c>
      <c r="C20" s="36">
        <f>SUM(C21:C22)</f>
        <v>106.5</v>
      </c>
      <c r="D20" s="36">
        <f>SUM(D21:D22)</f>
        <v>41.4</v>
      </c>
      <c r="E20" s="30"/>
      <c r="F20" s="30"/>
      <c r="G20" s="30"/>
      <c r="H20" s="30"/>
    </row>
    <row r="21" spans="1:8" s="9" customFormat="1" ht="46.5">
      <c r="A21" s="10" t="s">
        <v>29</v>
      </c>
      <c r="B21" s="14" t="s">
        <v>37</v>
      </c>
      <c r="C21" s="35">
        <f>ROUND(E21/1000,1)</f>
        <v>104.5</v>
      </c>
      <c r="D21" s="35">
        <v>41.4</v>
      </c>
      <c r="E21" s="30">
        <v>104500</v>
      </c>
      <c r="F21" s="30">
        <v>15322.78</v>
      </c>
      <c r="G21" s="30"/>
      <c r="H21" s="30">
        <f>F21/1000-D21</f>
        <v>-26.077219999999997</v>
      </c>
    </row>
    <row r="22" spans="1:8" s="9" customFormat="1" ht="30.75">
      <c r="A22" s="10" t="s">
        <v>102</v>
      </c>
      <c r="B22" s="11" t="s">
        <v>103</v>
      </c>
      <c r="C22" s="35">
        <f>ROUND(E22/1000,1)</f>
        <v>2</v>
      </c>
      <c r="D22" s="35">
        <f>ROUND(F22/1000,1)</f>
        <v>0</v>
      </c>
      <c r="E22" s="30">
        <v>2000</v>
      </c>
      <c r="F22" s="30">
        <v>0</v>
      </c>
      <c r="G22" s="30"/>
      <c r="H22" s="30">
        <f>F22/1000-D22</f>
        <v>0</v>
      </c>
    </row>
    <row r="23" spans="1:8" s="9" customFormat="1" ht="30.75" hidden="1">
      <c r="A23" s="7" t="s">
        <v>92</v>
      </c>
      <c r="B23" s="8" t="s">
        <v>93</v>
      </c>
      <c r="C23" s="36">
        <f>C24</f>
        <v>0</v>
      </c>
      <c r="D23" s="36">
        <f>D24</f>
        <v>0</v>
      </c>
      <c r="E23" s="30"/>
      <c r="F23" s="30"/>
      <c r="G23" s="30"/>
      <c r="H23" s="30"/>
    </row>
    <row r="24" spans="1:8" s="9" customFormat="1" ht="46.5" hidden="1">
      <c r="A24" s="10" t="s">
        <v>94</v>
      </c>
      <c r="B24" s="11" t="s">
        <v>95</v>
      </c>
      <c r="C24" s="35">
        <f>ROUND(E24/1000,1)</f>
        <v>0</v>
      </c>
      <c r="D24" s="35">
        <f>ROUND(F24/1000,1)</f>
        <v>0</v>
      </c>
      <c r="E24" s="30"/>
      <c r="F24" s="30"/>
      <c r="G24" s="30"/>
      <c r="H24" s="30">
        <f>F24/1000-D24</f>
        <v>0</v>
      </c>
    </row>
    <row r="25" spans="1:8" s="9" customFormat="1" ht="15" hidden="1">
      <c r="A25" s="7" t="s">
        <v>31</v>
      </c>
      <c r="B25" s="8" t="s">
        <v>81</v>
      </c>
      <c r="C25" s="36">
        <f>SUM(C26)</f>
        <v>0</v>
      </c>
      <c r="D25" s="36">
        <f>SUM(D26)</f>
        <v>0</v>
      </c>
      <c r="E25" s="30"/>
      <c r="F25" s="30"/>
      <c r="G25" s="30"/>
      <c r="H25" s="30"/>
    </row>
    <row r="26" spans="1:8" s="9" customFormat="1" ht="46.5" hidden="1">
      <c r="A26" s="10" t="s">
        <v>96</v>
      </c>
      <c r="B26" s="11" t="s">
        <v>97</v>
      </c>
      <c r="C26" s="35">
        <f>ROUND(E26/1000,1)</f>
        <v>0</v>
      </c>
      <c r="D26" s="35">
        <f>ROUND(F26/1000,1)</f>
        <v>0</v>
      </c>
      <c r="E26" s="30"/>
      <c r="F26" s="30"/>
      <c r="G26" s="30"/>
      <c r="H26" s="30">
        <f>F26/1000-D26</f>
        <v>0</v>
      </c>
    </row>
    <row r="27" spans="1:8" s="9" customFormat="1" ht="15">
      <c r="A27" s="12" t="s">
        <v>33</v>
      </c>
      <c r="B27" s="13"/>
      <c r="C27" s="36">
        <f>SUM(C12:C13)</f>
        <v>3707.2999999999997</v>
      </c>
      <c r="D27" s="36">
        <f>SUM(D12:D13)</f>
        <v>1822.1000000000001</v>
      </c>
      <c r="E27" s="30"/>
      <c r="F27" s="30"/>
      <c r="G27" s="30"/>
      <c r="H27" s="30"/>
    </row>
    <row r="28" spans="3:4" ht="12.75">
      <c r="C28" s="26"/>
      <c r="D28" s="26"/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SheetLayoutView="100" workbookViewId="0" topLeftCell="A8">
      <selection activeCell="D12" sqref="D12:E33"/>
    </sheetView>
  </sheetViews>
  <sheetFormatPr defaultColWidth="9.140625" defaultRowHeight="15"/>
  <cols>
    <col min="1" max="1" width="73.7109375" style="1" customWidth="1"/>
    <col min="2" max="3" width="4.7109375" style="1" customWidth="1"/>
    <col min="4" max="5" width="15.57421875" style="1" customWidth="1"/>
    <col min="6" max="6" width="11.28125" style="26" bestFit="1" customWidth="1"/>
    <col min="7" max="7" width="9.140625" style="26" customWidth="1"/>
    <col min="8" max="8" width="11.28125" style="26" bestFit="1" customWidth="1"/>
    <col min="9" max="9" width="9.140625" style="26" customWidth="1"/>
    <col min="10" max="16384" width="9.140625" style="1" customWidth="1"/>
  </cols>
  <sheetData>
    <row r="1" ht="12.75">
      <c r="D1" s="15" t="str">
        <f>'Приложение 1'!C1</f>
        <v>Утверждено</v>
      </c>
    </row>
    <row r="2" ht="12.75">
      <c r="D2" s="15" t="str">
        <f>'Приложение 1'!C2</f>
        <v>Постановлением</v>
      </c>
    </row>
    <row r="3" ht="12.75">
      <c r="D3" s="15" t="str">
        <f>'Приложение 1'!C3</f>
        <v>Администрации сельского поселения</v>
      </c>
    </row>
    <row r="4" ht="12.75">
      <c r="D4" s="15" t="str">
        <f>'Приложение 1'!C4</f>
        <v>Кемское от 04.08.2021 года №11</v>
      </c>
    </row>
    <row r="5" ht="12.75">
      <c r="D5" s="15" t="s">
        <v>38</v>
      </c>
    </row>
    <row r="7" spans="1:5" ht="31.5" customHeight="1">
      <c r="A7" s="43" t="s">
        <v>39</v>
      </c>
      <c r="B7" s="43"/>
      <c r="C7" s="43"/>
      <c r="D7" s="43"/>
      <c r="E7" s="43"/>
    </row>
    <row r="8" spans="1:5" ht="15">
      <c r="A8" s="42" t="s">
        <v>6</v>
      </c>
      <c r="B8" s="42"/>
      <c r="C8" s="42"/>
      <c r="D8" s="42"/>
      <c r="E8" s="42"/>
    </row>
    <row r="9" ht="12.75">
      <c r="E9" s="2" t="s">
        <v>7</v>
      </c>
    </row>
    <row r="10" spans="1:9" s="3" customFormat="1" ht="62.25">
      <c r="A10" s="5" t="s">
        <v>42</v>
      </c>
      <c r="B10" s="5" t="s">
        <v>40</v>
      </c>
      <c r="C10" s="5" t="s">
        <v>41</v>
      </c>
      <c r="D10" s="5" t="s">
        <v>11</v>
      </c>
      <c r="E10" s="5" t="s">
        <v>10</v>
      </c>
      <c r="F10" s="28"/>
      <c r="G10" s="28"/>
      <c r="H10" s="28"/>
      <c r="I10" s="28"/>
    </row>
    <row r="11" spans="1:9" s="6" customFormat="1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29"/>
      <c r="G11" s="29"/>
      <c r="H11" s="29"/>
      <c r="I11" s="29"/>
    </row>
    <row r="12" spans="1:9" s="9" customFormat="1" ht="15">
      <c r="A12" s="18" t="s">
        <v>43</v>
      </c>
      <c r="B12" s="21" t="s">
        <v>63</v>
      </c>
      <c r="C12" s="3"/>
      <c r="D12" s="17">
        <f>SUM(D13:D17)</f>
        <v>1891.69044</v>
      </c>
      <c r="E12" s="17">
        <f>SUM(E13:E17)</f>
        <v>1299.0531099999998</v>
      </c>
      <c r="F12" s="25">
        <f>ROUND(D12,1)</f>
        <v>1891.7</v>
      </c>
      <c r="G12" s="25">
        <f>D12-F12</f>
        <v>-0.00955999999996493</v>
      </c>
      <c r="H12" s="27">
        <f>ROUND(E12,1)</f>
        <v>1299.1</v>
      </c>
      <c r="I12" s="25">
        <f>E12-H12</f>
        <v>-0.046890000000075815</v>
      </c>
    </row>
    <row r="13" spans="1:9" s="9" customFormat="1" ht="30.75">
      <c r="A13" s="19" t="s">
        <v>44</v>
      </c>
      <c r="B13" s="24" t="s">
        <v>63</v>
      </c>
      <c r="C13" s="24" t="s">
        <v>64</v>
      </c>
      <c r="D13" s="16">
        <v>464.90000000000003</v>
      </c>
      <c r="E13" s="16">
        <v>321.03022</v>
      </c>
      <c r="F13" s="25">
        <f aca="true" t="shared" si="0" ref="F13:F33">ROUND(D13,1)</f>
        <v>464.9</v>
      </c>
      <c r="G13" s="25">
        <f aca="true" t="shared" si="1" ref="G13:G33">D13-F13</f>
        <v>0</v>
      </c>
      <c r="H13" s="27">
        <f aca="true" t="shared" si="2" ref="H13:H33">ROUND(E13,1)</f>
        <v>321</v>
      </c>
      <c r="I13" s="25">
        <f aca="true" t="shared" si="3" ref="I13:I33">E13-H13</f>
        <v>0.030219999999985703</v>
      </c>
    </row>
    <row r="14" spans="1:9" s="9" customFormat="1" ht="47.25" customHeight="1">
      <c r="A14" s="19" t="s">
        <v>45</v>
      </c>
      <c r="B14" s="22" t="s">
        <v>63</v>
      </c>
      <c r="C14" s="24" t="s">
        <v>65</v>
      </c>
      <c r="D14" s="16">
        <v>1312.79044</v>
      </c>
      <c r="E14" s="16">
        <v>899.27289</v>
      </c>
      <c r="F14" s="25">
        <f t="shared" si="0"/>
        <v>1312.8</v>
      </c>
      <c r="G14" s="25">
        <f t="shared" si="1"/>
        <v>-0.00955999999996493</v>
      </c>
      <c r="H14" s="27">
        <f t="shared" si="2"/>
        <v>899.3</v>
      </c>
      <c r="I14" s="25">
        <f t="shared" si="3"/>
        <v>-0.027109999999993306</v>
      </c>
    </row>
    <row r="15" spans="1:9" s="9" customFormat="1" ht="30.75">
      <c r="A15" s="19" t="s">
        <v>61</v>
      </c>
      <c r="B15" s="22" t="s">
        <v>63</v>
      </c>
      <c r="C15" s="24" t="s">
        <v>66</v>
      </c>
      <c r="D15" s="16">
        <v>101</v>
      </c>
      <c r="E15" s="16">
        <v>75.75</v>
      </c>
      <c r="F15" s="25">
        <f t="shared" si="0"/>
        <v>101</v>
      </c>
      <c r="G15" s="25">
        <f t="shared" si="1"/>
        <v>0</v>
      </c>
      <c r="H15" s="27">
        <f t="shared" si="2"/>
        <v>75.8</v>
      </c>
      <c r="I15" s="25">
        <f t="shared" si="3"/>
        <v>-0.04999999999999716</v>
      </c>
    </row>
    <row r="16" spans="1:9" s="9" customFormat="1" ht="15">
      <c r="A16" s="19" t="s">
        <v>46</v>
      </c>
      <c r="B16" s="22" t="s">
        <v>63</v>
      </c>
      <c r="C16" s="24" t="s">
        <v>67</v>
      </c>
      <c r="D16" s="16">
        <v>10</v>
      </c>
      <c r="E16" s="16">
        <v>0</v>
      </c>
      <c r="F16" s="25">
        <f t="shared" si="0"/>
        <v>10</v>
      </c>
      <c r="G16" s="25">
        <f t="shared" si="1"/>
        <v>0</v>
      </c>
      <c r="H16" s="27">
        <f t="shared" si="2"/>
        <v>0</v>
      </c>
      <c r="I16" s="25">
        <f t="shared" si="3"/>
        <v>0</v>
      </c>
    </row>
    <row r="17" spans="1:9" s="9" customFormat="1" ht="15">
      <c r="A17" s="19" t="s">
        <v>47</v>
      </c>
      <c r="B17" s="22" t="s">
        <v>63</v>
      </c>
      <c r="C17" s="24" t="s">
        <v>68</v>
      </c>
      <c r="D17" s="16">
        <v>3</v>
      </c>
      <c r="E17" s="16">
        <v>3</v>
      </c>
      <c r="F17" s="25">
        <f t="shared" si="0"/>
        <v>3</v>
      </c>
      <c r="G17" s="25">
        <f t="shared" si="1"/>
        <v>0</v>
      </c>
      <c r="H17" s="27">
        <f t="shared" si="2"/>
        <v>3</v>
      </c>
      <c r="I17" s="25">
        <f t="shared" si="3"/>
        <v>0</v>
      </c>
    </row>
    <row r="18" spans="1:9" s="9" customFormat="1" ht="15">
      <c r="A18" s="18" t="s">
        <v>48</v>
      </c>
      <c r="B18" s="21" t="s">
        <v>64</v>
      </c>
      <c r="C18" s="23"/>
      <c r="D18" s="17">
        <f>SUM(D19)</f>
        <v>92.1</v>
      </c>
      <c r="E18" s="17">
        <f>SUM(E19)</f>
        <v>61.99172</v>
      </c>
      <c r="F18" s="25">
        <f t="shared" si="0"/>
        <v>92.1</v>
      </c>
      <c r="G18" s="25">
        <f t="shared" si="1"/>
        <v>0</v>
      </c>
      <c r="H18" s="27">
        <f t="shared" si="2"/>
        <v>62</v>
      </c>
      <c r="I18" s="25">
        <f t="shared" si="3"/>
        <v>-0.008279999999999177</v>
      </c>
    </row>
    <row r="19" spans="1:9" s="9" customFormat="1" ht="15">
      <c r="A19" s="19" t="s">
        <v>49</v>
      </c>
      <c r="B19" s="22" t="s">
        <v>64</v>
      </c>
      <c r="C19" s="24" t="s">
        <v>69</v>
      </c>
      <c r="D19" s="16">
        <v>92.1</v>
      </c>
      <c r="E19" s="16">
        <v>61.99172</v>
      </c>
      <c r="F19" s="25">
        <f t="shared" si="0"/>
        <v>92.1</v>
      </c>
      <c r="G19" s="25">
        <f t="shared" si="1"/>
        <v>0</v>
      </c>
      <c r="H19" s="27">
        <f t="shared" si="2"/>
        <v>62</v>
      </c>
      <c r="I19" s="25">
        <f t="shared" si="3"/>
        <v>-0.008279999999999177</v>
      </c>
    </row>
    <row r="20" spans="1:9" s="9" customFormat="1" ht="30.75">
      <c r="A20" s="18" t="s">
        <v>50</v>
      </c>
      <c r="B20" s="21" t="s">
        <v>69</v>
      </c>
      <c r="C20" s="23"/>
      <c r="D20" s="17">
        <f>SUM(D21:D21)</f>
        <v>30</v>
      </c>
      <c r="E20" s="17">
        <f>SUM(E21:E21)</f>
        <v>17.81041</v>
      </c>
      <c r="F20" s="25">
        <f t="shared" si="0"/>
        <v>30</v>
      </c>
      <c r="G20" s="25">
        <f t="shared" si="1"/>
        <v>0</v>
      </c>
      <c r="H20" s="27">
        <f t="shared" si="2"/>
        <v>17.8</v>
      </c>
      <c r="I20" s="25">
        <f t="shared" si="3"/>
        <v>0.010410000000000252</v>
      </c>
    </row>
    <row r="21" spans="1:9" s="9" customFormat="1" ht="15">
      <c r="A21" s="19" t="s">
        <v>51</v>
      </c>
      <c r="B21" s="22" t="s">
        <v>69</v>
      </c>
      <c r="C21" s="24" t="s">
        <v>70</v>
      </c>
      <c r="D21" s="16">
        <v>30</v>
      </c>
      <c r="E21" s="16">
        <v>17.81041</v>
      </c>
      <c r="F21" s="25">
        <f t="shared" si="0"/>
        <v>30</v>
      </c>
      <c r="G21" s="25">
        <f t="shared" si="1"/>
        <v>0</v>
      </c>
      <c r="H21" s="27">
        <f t="shared" si="2"/>
        <v>17.8</v>
      </c>
      <c r="I21" s="25">
        <f t="shared" si="3"/>
        <v>0.010410000000000252</v>
      </c>
    </row>
    <row r="22" spans="1:9" s="9" customFormat="1" ht="15">
      <c r="A22" s="18" t="s">
        <v>52</v>
      </c>
      <c r="B22" s="21" t="s">
        <v>71</v>
      </c>
      <c r="C22" s="24"/>
      <c r="D22" s="17">
        <f>SUM(D23:D24)</f>
        <v>1353.4</v>
      </c>
      <c r="E22" s="17">
        <f>SUM(E23:E24)</f>
        <v>976.36405</v>
      </c>
      <c r="F22" s="25">
        <f t="shared" si="0"/>
        <v>1353.4</v>
      </c>
      <c r="G22" s="25">
        <f t="shared" si="1"/>
        <v>0</v>
      </c>
      <c r="H22" s="27">
        <f t="shared" si="2"/>
        <v>976.4</v>
      </c>
      <c r="I22" s="25">
        <f t="shared" si="3"/>
        <v>-0.03594999999995707</v>
      </c>
    </row>
    <row r="23" spans="1:9" s="9" customFormat="1" ht="15">
      <c r="A23" s="19" t="s">
        <v>53</v>
      </c>
      <c r="B23" s="22" t="s">
        <v>71</v>
      </c>
      <c r="C23" s="24" t="s">
        <v>64</v>
      </c>
      <c r="D23" s="16">
        <v>289.4</v>
      </c>
      <c r="E23" s="16">
        <v>116.04247</v>
      </c>
      <c r="F23" s="25">
        <f t="shared" si="0"/>
        <v>289.4</v>
      </c>
      <c r="G23" s="25">
        <f t="shared" si="1"/>
        <v>0</v>
      </c>
      <c r="H23" s="27">
        <f t="shared" si="2"/>
        <v>116</v>
      </c>
      <c r="I23" s="25">
        <f t="shared" si="3"/>
        <v>0.04246999999999446</v>
      </c>
    </row>
    <row r="24" spans="1:9" s="9" customFormat="1" ht="15">
      <c r="A24" s="19" t="s">
        <v>54</v>
      </c>
      <c r="B24" s="22" t="s">
        <v>71</v>
      </c>
      <c r="C24" s="24" t="s">
        <v>69</v>
      </c>
      <c r="D24" s="16">
        <v>1064</v>
      </c>
      <c r="E24" s="16">
        <v>860.32158</v>
      </c>
      <c r="F24" s="25">
        <f t="shared" si="0"/>
        <v>1064</v>
      </c>
      <c r="G24" s="25">
        <f t="shared" si="1"/>
        <v>0</v>
      </c>
      <c r="H24" s="27">
        <f t="shared" si="2"/>
        <v>860.3</v>
      </c>
      <c r="I24" s="25">
        <f t="shared" si="3"/>
        <v>0.02158000000008542</v>
      </c>
    </row>
    <row r="25" spans="1:9" s="9" customFormat="1" ht="15">
      <c r="A25" s="18" t="s">
        <v>82</v>
      </c>
      <c r="B25" s="21" t="s">
        <v>84</v>
      </c>
      <c r="C25" s="23"/>
      <c r="D25" s="17">
        <f>SUM(D26)</f>
        <v>5</v>
      </c>
      <c r="E25" s="17">
        <f>SUM(E26)</f>
        <v>3</v>
      </c>
      <c r="F25" s="25">
        <f t="shared" si="0"/>
        <v>5</v>
      </c>
      <c r="G25" s="25">
        <f t="shared" si="1"/>
        <v>0</v>
      </c>
      <c r="H25" s="27">
        <f t="shared" si="2"/>
        <v>3</v>
      </c>
      <c r="I25" s="25">
        <f t="shared" si="3"/>
        <v>0</v>
      </c>
    </row>
    <row r="26" spans="1:9" s="9" customFormat="1" ht="15">
      <c r="A26" s="19" t="s">
        <v>83</v>
      </c>
      <c r="B26" s="22" t="s">
        <v>84</v>
      </c>
      <c r="C26" s="24" t="s">
        <v>84</v>
      </c>
      <c r="D26" s="16">
        <v>5</v>
      </c>
      <c r="E26" s="16">
        <v>3</v>
      </c>
      <c r="F26" s="25">
        <f t="shared" si="0"/>
        <v>5</v>
      </c>
      <c r="G26" s="25">
        <f t="shared" si="1"/>
        <v>0</v>
      </c>
      <c r="H26" s="27">
        <f t="shared" si="2"/>
        <v>3</v>
      </c>
      <c r="I26" s="25">
        <f t="shared" si="3"/>
        <v>0</v>
      </c>
    </row>
    <row r="27" spans="1:9" s="9" customFormat="1" ht="15">
      <c r="A27" s="18" t="s">
        <v>62</v>
      </c>
      <c r="B27" s="21" t="s">
        <v>72</v>
      </c>
      <c r="C27" s="23"/>
      <c r="D27" s="17">
        <f>SUM(D28)</f>
        <v>650</v>
      </c>
      <c r="E27" s="17">
        <f>SUM(E28)</f>
        <v>487.5</v>
      </c>
      <c r="F27" s="25">
        <f t="shared" si="0"/>
        <v>650</v>
      </c>
      <c r="G27" s="25">
        <f t="shared" si="1"/>
        <v>0</v>
      </c>
      <c r="H27" s="27">
        <f t="shared" si="2"/>
        <v>487.5</v>
      </c>
      <c r="I27" s="25">
        <f t="shared" si="3"/>
        <v>0</v>
      </c>
    </row>
    <row r="28" spans="1:9" s="9" customFormat="1" ht="15">
      <c r="A28" s="19" t="s">
        <v>55</v>
      </c>
      <c r="B28" s="22" t="s">
        <v>72</v>
      </c>
      <c r="C28" s="24" t="s">
        <v>63</v>
      </c>
      <c r="D28" s="16">
        <v>650</v>
      </c>
      <c r="E28" s="16">
        <v>487.5</v>
      </c>
      <c r="F28" s="25">
        <f t="shared" si="0"/>
        <v>650</v>
      </c>
      <c r="G28" s="25">
        <f t="shared" si="1"/>
        <v>0</v>
      </c>
      <c r="H28" s="27">
        <f t="shared" si="2"/>
        <v>487.5</v>
      </c>
      <c r="I28" s="25">
        <f t="shared" si="3"/>
        <v>0</v>
      </c>
    </row>
    <row r="29" spans="1:9" s="9" customFormat="1" ht="15">
      <c r="A29" s="20" t="s">
        <v>56</v>
      </c>
      <c r="B29" s="21" t="s">
        <v>70</v>
      </c>
      <c r="C29" s="22"/>
      <c r="D29" s="17">
        <f>SUM(D30:D30)</f>
        <v>305.9262</v>
      </c>
      <c r="E29" s="17">
        <f>SUM(E30:E30)</f>
        <v>229.44735</v>
      </c>
      <c r="F29" s="25">
        <f t="shared" si="0"/>
        <v>305.9</v>
      </c>
      <c r="G29" s="25">
        <f t="shared" si="1"/>
        <v>0.0262000000000171</v>
      </c>
      <c r="H29" s="27">
        <f t="shared" si="2"/>
        <v>229.4</v>
      </c>
      <c r="I29" s="25">
        <f t="shared" si="3"/>
        <v>0.04734999999999445</v>
      </c>
    </row>
    <row r="30" spans="1:9" s="9" customFormat="1" ht="15">
      <c r="A30" s="14" t="s">
        <v>57</v>
      </c>
      <c r="B30" s="22" t="s">
        <v>70</v>
      </c>
      <c r="C30" s="22" t="s">
        <v>63</v>
      </c>
      <c r="D30" s="16">
        <v>305.9262</v>
      </c>
      <c r="E30" s="16">
        <v>229.44735</v>
      </c>
      <c r="F30" s="25">
        <f>ROUND(D30,1)</f>
        <v>305.9</v>
      </c>
      <c r="G30" s="25">
        <f t="shared" si="1"/>
        <v>0.0262000000000171</v>
      </c>
      <c r="H30" s="27">
        <f t="shared" si="2"/>
        <v>229.4</v>
      </c>
      <c r="I30" s="25">
        <f t="shared" si="3"/>
        <v>0.04734999999999445</v>
      </c>
    </row>
    <row r="31" spans="1:9" s="9" customFormat="1" ht="15">
      <c r="A31" s="20" t="s">
        <v>58</v>
      </c>
      <c r="B31" s="21" t="s">
        <v>67</v>
      </c>
      <c r="C31" s="22"/>
      <c r="D31" s="17">
        <f>SUM(D32)</f>
        <v>63.8</v>
      </c>
      <c r="E31" s="17">
        <f>SUM(E32)</f>
        <v>47.85</v>
      </c>
      <c r="F31" s="25">
        <f t="shared" si="0"/>
        <v>63.8</v>
      </c>
      <c r="G31" s="25">
        <f t="shared" si="1"/>
        <v>0</v>
      </c>
      <c r="H31" s="27">
        <f t="shared" si="2"/>
        <v>47.9</v>
      </c>
      <c r="I31" s="25">
        <f t="shared" si="3"/>
        <v>-0.04999999999999716</v>
      </c>
    </row>
    <row r="32" spans="1:9" s="9" customFormat="1" ht="15">
      <c r="A32" s="14" t="s">
        <v>59</v>
      </c>
      <c r="B32" s="22" t="s">
        <v>67</v>
      </c>
      <c r="C32" s="22" t="s">
        <v>63</v>
      </c>
      <c r="D32" s="16">
        <v>63.8</v>
      </c>
      <c r="E32" s="16">
        <v>47.85</v>
      </c>
      <c r="F32" s="25">
        <f t="shared" si="0"/>
        <v>63.8</v>
      </c>
      <c r="G32" s="25">
        <f t="shared" si="1"/>
        <v>0</v>
      </c>
      <c r="H32" s="27">
        <f t="shared" si="2"/>
        <v>47.9</v>
      </c>
      <c r="I32" s="25">
        <f t="shared" si="3"/>
        <v>-0.04999999999999716</v>
      </c>
    </row>
    <row r="33" spans="1:9" s="9" customFormat="1" ht="15">
      <c r="A33" s="20" t="s">
        <v>60</v>
      </c>
      <c r="B33" s="21"/>
      <c r="C33" s="22"/>
      <c r="D33" s="17">
        <f>SUM(D12,D18,D20,D22,D25,D27,D29,D31)</f>
        <v>4391.91664</v>
      </c>
      <c r="E33" s="17">
        <f>SUM(E12,E18,E20,E22,E25,E27,E29,E31)</f>
        <v>3123.01664</v>
      </c>
      <c r="F33" s="25">
        <f t="shared" si="0"/>
        <v>4391.9</v>
      </c>
      <c r="G33" s="25">
        <f t="shared" si="1"/>
        <v>0.01664000000073429</v>
      </c>
      <c r="H33" s="27">
        <f t="shared" si="2"/>
        <v>3123</v>
      </c>
      <c r="I33" s="25">
        <f t="shared" si="3"/>
        <v>0.016639999999824795</v>
      </c>
    </row>
  </sheetData>
  <sheetProtection/>
  <mergeCells count="2">
    <mergeCell ref="A7:E7"/>
    <mergeCell ref="A8:E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view="pageBreakPreview" zoomScaleSheetLayoutView="100" workbookViewId="0" topLeftCell="A1">
      <selection activeCell="D33" sqref="D33"/>
    </sheetView>
  </sheetViews>
  <sheetFormatPr defaultColWidth="9.140625" defaultRowHeight="15"/>
  <cols>
    <col min="1" max="1" width="73.7109375" style="1" customWidth="1"/>
    <col min="2" max="3" width="4.7109375" style="1" customWidth="1"/>
    <col min="4" max="5" width="15.57421875" style="1" customWidth="1"/>
    <col min="6" max="6" width="10.00390625" style="30" hidden="1" customWidth="1"/>
    <col min="7" max="9" width="9.140625" style="30" hidden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ht="12.75">
      <c r="D1" s="15" t="str">
        <f>'Приложение 1'!C1</f>
        <v>Утверждено</v>
      </c>
    </row>
    <row r="2" ht="12.75">
      <c r="D2" s="15" t="str">
        <f>'Приложение 1'!C2</f>
        <v>Постановлением</v>
      </c>
    </row>
    <row r="3" ht="12.75">
      <c r="D3" s="15" t="str">
        <f>'Приложение 1'!C3</f>
        <v>Администрации сельского поселения</v>
      </c>
    </row>
    <row r="4" ht="12.75">
      <c r="D4" s="15" t="str">
        <f>'Приложение 1'!C4</f>
        <v>Кемское от 04.08.2021 года №11</v>
      </c>
    </row>
    <row r="5" ht="12.75">
      <c r="D5" s="15" t="s">
        <v>38</v>
      </c>
    </row>
    <row r="7" spans="1:5" ht="31.5" customHeight="1">
      <c r="A7" s="43" t="s">
        <v>98</v>
      </c>
      <c r="B7" s="43"/>
      <c r="C7" s="43"/>
      <c r="D7" s="43"/>
      <c r="E7" s="43"/>
    </row>
    <row r="8" spans="1:5" ht="15">
      <c r="A8" s="42" t="str">
        <f>'Приложение 1'!A8:D8</f>
        <v>за 1 полугодие 2021 года</v>
      </c>
      <c r="B8" s="42"/>
      <c r="C8" s="42"/>
      <c r="D8" s="42"/>
      <c r="E8" s="42"/>
    </row>
    <row r="9" ht="12.75">
      <c r="E9" s="2" t="s">
        <v>7</v>
      </c>
    </row>
    <row r="10" spans="1:9" s="3" customFormat="1" ht="62.25">
      <c r="A10" s="5" t="s">
        <v>42</v>
      </c>
      <c r="B10" s="5" t="s">
        <v>40</v>
      </c>
      <c r="C10" s="5" t="s">
        <v>41</v>
      </c>
      <c r="D10" s="5" t="s">
        <v>11</v>
      </c>
      <c r="E10" s="5" t="str">
        <f>'Приложение 1'!D10</f>
        <v>Фактическое исполнение за 1 полугодие 2021 года</v>
      </c>
      <c r="F10" s="31"/>
      <c r="G10" s="31"/>
      <c r="H10" s="31"/>
      <c r="I10" s="31"/>
    </row>
    <row r="11" spans="1:9" s="6" customFormat="1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2"/>
      <c r="G11" s="32"/>
      <c r="H11" s="32"/>
      <c r="I11" s="32"/>
    </row>
    <row r="12" spans="1:9" s="9" customFormat="1" ht="15">
      <c r="A12" s="18" t="s">
        <v>43</v>
      </c>
      <c r="B12" s="37" t="s">
        <v>63</v>
      </c>
      <c r="C12" s="3"/>
      <c r="D12" s="36">
        <f>SUM(D13:D17)</f>
        <v>2343.2</v>
      </c>
      <c r="E12" s="36">
        <f>SUM(E13:E17)</f>
        <v>914.4000000000001</v>
      </c>
      <c r="F12" s="30"/>
      <c r="G12" s="30"/>
      <c r="H12" s="30"/>
      <c r="I12" s="30"/>
    </row>
    <row r="13" spans="1:9" s="9" customFormat="1" ht="30.75">
      <c r="A13" s="19" t="s">
        <v>44</v>
      </c>
      <c r="B13" s="38" t="s">
        <v>63</v>
      </c>
      <c r="C13" s="38" t="s">
        <v>64</v>
      </c>
      <c r="D13" s="35">
        <v>818.2</v>
      </c>
      <c r="E13" s="35">
        <v>340.4</v>
      </c>
      <c r="F13" s="30">
        <v>818200</v>
      </c>
      <c r="G13" s="30">
        <v>145175.26</v>
      </c>
      <c r="H13" s="30">
        <f aca="true" t="shared" si="0" ref="H13:I17">F13/1000-D13</f>
        <v>0</v>
      </c>
      <c r="I13" s="30">
        <f t="shared" si="0"/>
        <v>-195.22473999999997</v>
      </c>
    </row>
    <row r="14" spans="1:9" s="9" customFormat="1" ht="47.25" customHeight="1">
      <c r="A14" s="19" t="s">
        <v>45</v>
      </c>
      <c r="B14" s="39" t="s">
        <v>63</v>
      </c>
      <c r="C14" s="38" t="s">
        <v>65</v>
      </c>
      <c r="D14" s="35">
        <v>1369.8</v>
      </c>
      <c r="E14" s="35">
        <v>504.8</v>
      </c>
      <c r="F14" s="30">
        <v>1496091.6</v>
      </c>
      <c r="G14" s="30">
        <v>215517.08</v>
      </c>
      <c r="H14" s="33">
        <f t="shared" si="0"/>
        <v>126.29160000000024</v>
      </c>
      <c r="I14" s="33">
        <f t="shared" si="0"/>
        <v>-289.28292</v>
      </c>
    </row>
    <row r="15" spans="1:9" s="9" customFormat="1" ht="30.75">
      <c r="A15" s="19" t="s">
        <v>61</v>
      </c>
      <c r="B15" s="39" t="s">
        <v>63</v>
      </c>
      <c r="C15" s="38" t="s">
        <v>66</v>
      </c>
      <c r="D15" s="35">
        <v>128.2</v>
      </c>
      <c r="E15" s="35">
        <v>64.1</v>
      </c>
      <c r="F15" s="30">
        <v>128150</v>
      </c>
      <c r="G15" s="30">
        <v>32037.5</v>
      </c>
      <c r="H15" s="30">
        <f t="shared" si="0"/>
        <v>-0.04999999999998295</v>
      </c>
      <c r="I15" s="34">
        <f t="shared" si="0"/>
        <v>-32.06249999999999</v>
      </c>
    </row>
    <row r="16" spans="1:9" s="9" customFormat="1" ht="15">
      <c r="A16" s="19" t="s">
        <v>46</v>
      </c>
      <c r="B16" s="39" t="s">
        <v>63</v>
      </c>
      <c r="C16" s="38" t="s">
        <v>67</v>
      </c>
      <c r="D16" s="35">
        <v>3</v>
      </c>
      <c r="E16" s="35">
        <f>ROUND(G16/1000,1)</f>
        <v>0</v>
      </c>
      <c r="F16" s="30">
        <v>3000</v>
      </c>
      <c r="G16" s="30">
        <v>0</v>
      </c>
      <c r="H16" s="30">
        <f t="shared" si="0"/>
        <v>0</v>
      </c>
      <c r="I16" s="30">
        <f t="shared" si="0"/>
        <v>0</v>
      </c>
    </row>
    <row r="17" spans="1:9" s="9" customFormat="1" ht="15">
      <c r="A17" s="19" t="s">
        <v>47</v>
      </c>
      <c r="B17" s="39" t="s">
        <v>63</v>
      </c>
      <c r="C17" s="38" t="s">
        <v>68</v>
      </c>
      <c r="D17" s="35">
        <v>24</v>
      </c>
      <c r="E17" s="35">
        <v>5.1</v>
      </c>
      <c r="F17" s="30">
        <v>9000</v>
      </c>
      <c r="G17" s="30">
        <v>3000</v>
      </c>
      <c r="H17" s="30">
        <f t="shared" si="0"/>
        <v>-15</v>
      </c>
      <c r="I17" s="30">
        <f t="shared" si="0"/>
        <v>-2.0999999999999996</v>
      </c>
    </row>
    <row r="18" spans="1:9" s="9" customFormat="1" ht="15">
      <c r="A18" s="18" t="s">
        <v>48</v>
      </c>
      <c r="B18" s="37" t="s">
        <v>64</v>
      </c>
      <c r="C18" s="40"/>
      <c r="D18" s="36">
        <f>SUM(D19)</f>
        <v>104.5</v>
      </c>
      <c r="E18" s="36">
        <f>SUM(E19)</f>
        <v>41.4</v>
      </c>
      <c r="F18" s="30"/>
      <c r="G18" s="30"/>
      <c r="H18" s="30"/>
      <c r="I18" s="30"/>
    </row>
    <row r="19" spans="1:9" s="9" customFormat="1" ht="15">
      <c r="A19" s="19" t="s">
        <v>49</v>
      </c>
      <c r="B19" s="39" t="s">
        <v>64</v>
      </c>
      <c r="C19" s="38" t="s">
        <v>69</v>
      </c>
      <c r="D19" s="35">
        <v>104.5</v>
      </c>
      <c r="E19" s="35">
        <v>41.4</v>
      </c>
      <c r="F19" s="30">
        <v>104500</v>
      </c>
      <c r="G19" s="30">
        <v>15322.78</v>
      </c>
      <c r="H19" s="30">
        <f>F19/1000-D19</f>
        <v>0</v>
      </c>
      <c r="I19" s="30">
        <f>G19/1000-E19</f>
        <v>-26.077219999999997</v>
      </c>
    </row>
    <row r="20" spans="1:9" s="9" customFormat="1" ht="30.75">
      <c r="A20" s="18" t="s">
        <v>50</v>
      </c>
      <c r="B20" s="37" t="s">
        <v>69</v>
      </c>
      <c r="C20" s="40"/>
      <c r="D20" s="36">
        <f>SUM(D21:D21)</f>
        <v>70</v>
      </c>
      <c r="E20" s="36">
        <f>SUM(E21:E21)</f>
        <v>24</v>
      </c>
      <c r="F20" s="30"/>
      <c r="G20" s="30"/>
      <c r="H20" s="30"/>
      <c r="I20" s="30"/>
    </row>
    <row r="21" spans="1:9" s="9" customFormat="1" ht="30.75">
      <c r="A21" s="19" t="s">
        <v>104</v>
      </c>
      <c r="B21" s="39" t="s">
        <v>69</v>
      </c>
      <c r="C21" s="38" t="s">
        <v>70</v>
      </c>
      <c r="D21" s="35">
        <v>70</v>
      </c>
      <c r="E21" s="35">
        <v>24</v>
      </c>
      <c r="F21" s="30">
        <v>70000</v>
      </c>
      <c r="G21" s="30">
        <v>14616.5</v>
      </c>
      <c r="H21" s="30">
        <f>F21/1000-D21</f>
        <v>0</v>
      </c>
      <c r="I21" s="30">
        <f>G21/1000-E21</f>
        <v>-9.3835</v>
      </c>
    </row>
    <row r="22" spans="1:9" s="9" customFormat="1" ht="15">
      <c r="A22" s="18" t="s">
        <v>52</v>
      </c>
      <c r="B22" s="37" t="s">
        <v>71</v>
      </c>
      <c r="C22" s="38"/>
      <c r="D22" s="36">
        <f>SUM(D23:D24)</f>
        <v>1012.3000000000001</v>
      </c>
      <c r="E22" s="36">
        <f>SUM(E23:E24)</f>
        <v>435.09999999999997</v>
      </c>
      <c r="F22" s="30"/>
      <c r="G22" s="30"/>
      <c r="H22" s="30"/>
      <c r="I22" s="30"/>
    </row>
    <row r="23" spans="1:9" s="9" customFormat="1" ht="15">
      <c r="A23" s="19" t="s">
        <v>53</v>
      </c>
      <c r="B23" s="39" t="s">
        <v>71</v>
      </c>
      <c r="C23" s="38" t="s">
        <v>64</v>
      </c>
      <c r="D23" s="35">
        <v>222.6</v>
      </c>
      <c r="E23" s="35">
        <v>43.7</v>
      </c>
      <c r="F23" s="30">
        <v>222600</v>
      </c>
      <c r="G23" s="30">
        <v>0</v>
      </c>
      <c r="H23" s="30">
        <f>F23/1000-D23</f>
        <v>0</v>
      </c>
      <c r="I23" s="30">
        <f>G23/1000-E23</f>
        <v>-43.7</v>
      </c>
    </row>
    <row r="24" spans="1:9" s="9" customFormat="1" ht="15">
      <c r="A24" s="19" t="s">
        <v>54</v>
      </c>
      <c r="B24" s="39" t="s">
        <v>71</v>
      </c>
      <c r="C24" s="38" t="s">
        <v>69</v>
      </c>
      <c r="D24" s="35">
        <v>789.7</v>
      </c>
      <c r="E24" s="35">
        <v>391.4</v>
      </c>
      <c r="F24" s="30">
        <v>639701</v>
      </c>
      <c r="G24" s="30">
        <v>376020.25</v>
      </c>
      <c r="H24" s="30">
        <f>F24/1000-D24</f>
        <v>-149.99900000000002</v>
      </c>
      <c r="I24" s="30">
        <f>G24/1000-E24</f>
        <v>-15.379750000000001</v>
      </c>
    </row>
    <row r="25" spans="1:9" s="9" customFormat="1" ht="15">
      <c r="A25" s="18" t="s">
        <v>82</v>
      </c>
      <c r="B25" s="37" t="s">
        <v>84</v>
      </c>
      <c r="C25" s="40"/>
      <c r="D25" s="36">
        <f>SUM(D26)</f>
        <v>5</v>
      </c>
      <c r="E25" s="36">
        <f>SUM(E26)</f>
        <v>5</v>
      </c>
      <c r="F25" s="30"/>
      <c r="G25" s="30"/>
      <c r="H25" s="30"/>
      <c r="I25" s="30"/>
    </row>
    <row r="26" spans="1:9" s="9" customFormat="1" ht="15">
      <c r="A26" s="19" t="s">
        <v>83</v>
      </c>
      <c r="B26" s="39" t="s">
        <v>84</v>
      </c>
      <c r="C26" s="38" t="s">
        <v>84</v>
      </c>
      <c r="D26" s="35">
        <v>5</v>
      </c>
      <c r="E26" s="35">
        <v>5</v>
      </c>
      <c r="F26" s="30">
        <v>5000</v>
      </c>
      <c r="G26" s="30">
        <v>0</v>
      </c>
      <c r="H26" s="30">
        <f>F26/1000-D26</f>
        <v>0</v>
      </c>
      <c r="I26" s="30">
        <f>G26/1000-E26</f>
        <v>-5</v>
      </c>
    </row>
    <row r="27" spans="1:9" s="9" customFormat="1" ht="15">
      <c r="A27" s="18" t="s">
        <v>62</v>
      </c>
      <c r="B27" s="37" t="s">
        <v>72</v>
      </c>
      <c r="C27" s="40"/>
      <c r="D27" s="36">
        <f>SUM(D28)</f>
        <v>388.4</v>
      </c>
      <c r="E27" s="36">
        <f>SUM(E28)</f>
        <v>194.2</v>
      </c>
      <c r="F27" s="30"/>
      <c r="G27" s="30"/>
      <c r="H27" s="30"/>
      <c r="I27" s="30"/>
    </row>
    <row r="28" spans="1:9" s="9" customFormat="1" ht="15">
      <c r="A28" s="19" t="s">
        <v>55</v>
      </c>
      <c r="B28" s="39" t="s">
        <v>72</v>
      </c>
      <c r="C28" s="38" t="s">
        <v>63</v>
      </c>
      <c r="D28" s="35">
        <v>388.4</v>
      </c>
      <c r="E28" s="35">
        <v>194.2</v>
      </c>
      <c r="F28" s="30">
        <v>388350</v>
      </c>
      <c r="G28" s="30">
        <v>97087.5</v>
      </c>
      <c r="H28" s="30">
        <f>F28/1000-D28</f>
        <v>-0.049999999999954525</v>
      </c>
      <c r="I28" s="30">
        <f>G28/1000-E28</f>
        <v>-97.11249999999998</v>
      </c>
    </row>
    <row r="29" spans="1:9" s="9" customFormat="1" ht="15">
      <c r="A29" s="20" t="s">
        <v>56</v>
      </c>
      <c r="B29" s="37" t="s">
        <v>70</v>
      </c>
      <c r="C29" s="39"/>
      <c r="D29" s="36">
        <f>SUM(D30:D30)</f>
        <v>305.9</v>
      </c>
      <c r="E29" s="36">
        <f>SUM(E30:E30)</f>
        <v>127.5</v>
      </c>
      <c r="F29" s="30"/>
      <c r="G29" s="30"/>
      <c r="H29" s="30"/>
      <c r="I29" s="30"/>
    </row>
    <row r="30" spans="1:9" s="9" customFormat="1" ht="15">
      <c r="A30" s="14" t="s">
        <v>57</v>
      </c>
      <c r="B30" s="39" t="s">
        <v>70</v>
      </c>
      <c r="C30" s="39" t="s">
        <v>63</v>
      </c>
      <c r="D30" s="35">
        <f>ROUND(F30/1000,1)</f>
        <v>305.9</v>
      </c>
      <c r="E30" s="35">
        <v>127.5</v>
      </c>
      <c r="F30" s="30">
        <v>305929.8</v>
      </c>
      <c r="G30" s="30">
        <v>50988.3</v>
      </c>
      <c r="H30" s="30">
        <f>F30/1000-D30</f>
        <v>0.02980000000002292</v>
      </c>
      <c r="I30" s="30">
        <f>G30/1000-E30</f>
        <v>-76.51169999999999</v>
      </c>
    </row>
    <row r="31" spans="1:9" s="9" customFormat="1" ht="15">
      <c r="A31" s="20" t="s">
        <v>58</v>
      </c>
      <c r="B31" s="37" t="s">
        <v>67</v>
      </c>
      <c r="C31" s="39"/>
      <c r="D31" s="36">
        <f>SUM(D32)</f>
        <v>87.4</v>
      </c>
      <c r="E31" s="36">
        <f>SUM(E32)</f>
        <v>43.7</v>
      </c>
      <c r="F31" s="30"/>
      <c r="G31" s="30"/>
      <c r="H31" s="30"/>
      <c r="I31" s="30"/>
    </row>
    <row r="32" spans="1:9" s="9" customFormat="1" ht="15">
      <c r="A32" s="14" t="s">
        <v>59</v>
      </c>
      <c r="B32" s="39" t="s">
        <v>67</v>
      </c>
      <c r="C32" s="39" t="s">
        <v>63</v>
      </c>
      <c r="D32" s="35">
        <v>87.4</v>
      </c>
      <c r="E32" s="35">
        <v>43.7</v>
      </c>
      <c r="F32" s="30">
        <v>87378.6</v>
      </c>
      <c r="G32" s="30">
        <v>21844.65</v>
      </c>
      <c r="H32" s="30">
        <f>F32/1000-D32</f>
        <v>-0.021399999999999864</v>
      </c>
      <c r="I32" s="30">
        <f>G32/1000-E32</f>
        <v>-21.85535</v>
      </c>
    </row>
    <row r="33" spans="1:9" s="9" customFormat="1" ht="15">
      <c r="A33" s="20" t="s">
        <v>60</v>
      </c>
      <c r="B33" s="37"/>
      <c r="C33" s="39"/>
      <c r="D33" s="36">
        <f>SUM(D12,D18,D20,D22,D25,D27,D29,D31)</f>
        <v>4316.7</v>
      </c>
      <c r="E33" s="36">
        <f>SUM(E12,E18,E20,E22,E25,E27,E29,E31)</f>
        <v>1785.3000000000002</v>
      </c>
      <c r="F33" s="30"/>
      <c r="G33" s="30"/>
      <c r="H33" s="30"/>
      <c r="I33" s="30"/>
    </row>
  </sheetData>
  <sheetProtection/>
  <mergeCells count="2">
    <mergeCell ref="A7:E7"/>
    <mergeCell ref="A8:E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tabSelected="1" view="pageBreakPreview" zoomScaleSheetLayoutView="100" workbookViewId="0" topLeftCell="A1">
      <selection activeCell="B34" sqref="B34:B35"/>
    </sheetView>
  </sheetViews>
  <sheetFormatPr defaultColWidth="9.140625" defaultRowHeight="15"/>
  <cols>
    <col min="1" max="1" width="28.421875" style="1" bestFit="1" customWidth="1"/>
    <col min="2" max="2" width="54.00390625" style="1" customWidth="1"/>
    <col min="3" max="4" width="15.57421875" style="1" customWidth="1"/>
    <col min="5" max="16384" width="9.140625" style="1" customWidth="1"/>
  </cols>
  <sheetData>
    <row r="1" ht="12.75">
      <c r="C1" s="15" t="str">
        <f>'Приложение 1'!C1</f>
        <v>Утверждено</v>
      </c>
    </row>
    <row r="2" ht="12.75">
      <c r="C2" s="15" t="str">
        <f>'Приложение 1'!C2</f>
        <v>Постановлением</v>
      </c>
    </row>
    <row r="3" ht="12.75">
      <c r="C3" s="15" t="str">
        <f>'Приложение 1'!C3</f>
        <v>Администрации сельского поселения</v>
      </c>
    </row>
    <row r="4" ht="12.75">
      <c r="C4" s="15" t="str">
        <f>'Приложение 1'!C4</f>
        <v>Кемское от 04.08.2021 года №11</v>
      </c>
    </row>
    <row r="5" ht="12.75">
      <c r="C5" s="15" t="s">
        <v>73</v>
      </c>
    </row>
    <row r="7" spans="1:4" ht="31.5" customHeight="1">
      <c r="A7" s="43" t="s">
        <v>99</v>
      </c>
      <c r="B7" s="43"/>
      <c r="C7" s="43"/>
      <c r="D7" s="43"/>
    </row>
    <row r="8" spans="1:4" ht="15">
      <c r="A8" s="42" t="str">
        <f>'Приложение 1'!A8:D8</f>
        <v>за 1 полугодие 2021 года</v>
      </c>
      <c r="B8" s="42"/>
      <c r="C8" s="42"/>
      <c r="D8" s="42"/>
    </row>
    <row r="9" ht="12.75">
      <c r="D9" s="2" t="s">
        <v>7</v>
      </c>
    </row>
    <row r="10" spans="1:4" s="3" customFormat="1" ht="62.25">
      <c r="A10" s="5" t="s">
        <v>74</v>
      </c>
      <c r="B10" s="5" t="s">
        <v>75</v>
      </c>
      <c r="C10" s="5" t="s">
        <v>11</v>
      </c>
      <c r="D10" s="5" t="str">
        <f>'Приложение 1'!D10</f>
        <v>Фактическое исполнение за 1 полугодие 2021 года</v>
      </c>
    </row>
    <row r="11" spans="1:4" s="6" customFormat="1" ht="15">
      <c r="A11" s="4">
        <v>1</v>
      </c>
      <c r="B11" s="4">
        <v>2</v>
      </c>
      <c r="C11" s="4">
        <v>3</v>
      </c>
      <c r="D11" s="4">
        <v>4</v>
      </c>
    </row>
    <row r="12" spans="1:4" s="9" customFormat="1" ht="30.75">
      <c r="A12" s="10" t="s">
        <v>85</v>
      </c>
      <c r="B12" s="11" t="s">
        <v>76</v>
      </c>
      <c r="C12" s="41">
        <f>SUM(C13,C15)</f>
        <v>609.4000000000001</v>
      </c>
      <c r="D12" s="41">
        <f>SUM(D13,D15)</f>
        <v>-36.799999999999955</v>
      </c>
    </row>
    <row r="13" spans="1:4" s="9" customFormat="1" ht="15">
      <c r="A13" s="10" t="s">
        <v>86</v>
      </c>
      <c r="B13" s="11" t="s">
        <v>77</v>
      </c>
      <c r="C13" s="41">
        <f>C14</f>
        <v>-3707.2999999999997</v>
      </c>
      <c r="D13" s="41">
        <f>D14</f>
        <v>-1822.1000000000001</v>
      </c>
    </row>
    <row r="14" spans="1:4" s="9" customFormat="1" ht="30.75">
      <c r="A14" s="10" t="s">
        <v>87</v>
      </c>
      <c r="B14" s="11" t="s">
        <v>78</v>
      </c>
      <c r="C14" s="41">
        <f>-'Приложение 1'!C27</f>
        <v>-3707.2999999999997</v>
      </c>
      <c r="D14" s="41">
        <f>-'Приложение 1'!D27</f>
        <v>-1822.1000000000001</v>
      </c>
    </row>
    <row r="15" spans="1:4" s="9" customFormat="1" ht="15">
      <c r="A15" s="10" t="s">
        <v>88</v>
      </c>
      <c r="B15" s="11" t="s">
        <v>79</v>
      </c>
      <c r="C15" s="41">
        <f>C16</f>
        <v>4316.7</v>
      </c>
      <c r="D15" s="41">
        <f>D16</f>
        <v>1785.3000000000002</v>
      </c>
    </row>
    <row r="16" spans="1:4" s="9" customFormat="1" ht="30.75">
      <c r="A16" s="10" t="s">
        <v>89</v>
      </c>
      <c r="B16" s="11" t="s">
        <v>80</v>
      </c>
      <c r="C16" s="41">
        <f>'Приложение 2'!D33</f>
        <v>4316.7</v>
      </c>
      <c r="D16" s="41">
        <f>'Приложение 2'!E33</f>
        <v>1785.3000000000002</v>
      </c>
    </row>
  </sheetData>
  <sheetProtection/>
  <mergeCells count="2">
    <mergeCell ref="A7:D7"/>
    <mergeCell ref="A8:D8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finans1</dc:creator>
  <cp:keywords/>
  <dc:description/>
  <cp:lastModifiedBy>User</cp:lastModifiedBy>
  <cp:lastPrinted>2021-08-05T08:37:03Z</cp:lastPrinted>
  <dcterms:created xsi:type="dcterms:W3CDTF">2019-10-14T11:39:49Z</dcterms:created>
  <dcterms:modified xsi:type="dcterms:W3CDTF">2021-08-05T08:38:30Z</dcterms:modified>
  <cp:category/>
  <cp:version/>
  <cp:contentType/>
  <cp:contentStatus/>
</cp:coreProperties>
</file>