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firstSheet="1" activeTab="4"/>
  </bookViews>
  <sheets>
    <sheet name="1" sheetId="1" state="hidden" r:id="rId1"/>
    <sheet name="Приложение 1" sheetId="2" r:id="rId2"/>
    <sheet name="2" sheetId="3" state="hidden" r:id="rId3"/>
    <sheet name="Приложение 2" sheetId="4" r:id="rId4"/>
    <sheet name="Приложение 3" sheetId="5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1'!$A$1:$D$27</definedName>
    <definedName name="_xlnm.Print_Area" localSheetId="3">'Приложение 2'!$A$1:$E$33</definedName>
    <definedName name="_xlnm.Print_Area" localSheetId="4">'Приложение 3'!$A$1:$D$16</definedName>
  </definedNames>
  <calcPr fullCalcOnLoad="1"/>
</workbook>
</file>

<file path=xl/sharedStrings.xml><?xml version="1.0" encoding="utf-8"?>
<sst xmlns="http://schemas.openxmlformats.org/spreadsheetml/2006/main" count="230" uniqueCount="105">
  <si>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</si>
  <si>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</si>
  <si>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</si>
  <si>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.10.2019 года № </t>
    </r>
    <r>
      <rPr>
        <sz val="10"/>
        <color indexed="10"/>
        <rFont val="Times New Roman"/>
        <family val="1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</si>
  <si>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</si>
  <si>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</si>
  <si>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</si>
  <si>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</si>
  <si>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</si>
  <si>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</si>
  <si>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</si>
  <si>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</si>
  <si>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</si>
  <si>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</si>
  <si>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</si>
  <si>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</si>
  <si>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</si>
  <si>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</si>
  <si>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</si>
  <si>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</si>
  <si>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</si>
  <si>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</si>
  <si>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</si>
  <si>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</si>
  <si>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</si>
  <si>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</si>
  <si>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</si>
  <si>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</si>
  <si>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</si>
  <si>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</si>
  <si>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</si>
  <si>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</si>
  <si>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</si>
  <si>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</si>
  <si>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</si>
  <si>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</si>
  <si>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</si>
  <si>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</si>
  <si>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</si>
  <si>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</si>
  <si>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</si>
  <si>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</si>
  <si>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</si>
  <si>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</si>
  <si>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</si>
  <si>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</si>
  <si>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</si>
  <si>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</si>
  <si>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</si>
  <si>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</si>
  <si>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</si>
  <si>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</si>
  <si>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</si>
  <si>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</si>
  <si>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</si>
  <si>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</si>
  <si>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</si>
  <si>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</si>
  <si>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</si>
  <si>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</si>
  <si>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</si>
  <si>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</si>
  <si>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</si>
  <si>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</si>
  <si>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</si>
  <si>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</si>
  <si>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</si>
  <si>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</si>
  <si>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</si>
  <si>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</si>
  <si>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</si>
  <si>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</si>
  <si>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</si>
  <si>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</si>
  <si>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</si>
  <si>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</si>
  <si>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</si>
  <si>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</si>
  <si>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</si>
  <si>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</si>
  <si>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</si>
  <si>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ИСПОЛНЕНИЕ ПО ИСТОЧНИКАМ ФИНАНСИРОВАНИЯ ДЕФИЦИТА БЮДЖЕТА СЕЛЬСКОГО ПОСЕЛЕНИЯ</t>
  </si>
  <si>
    <t>Прочие безвозмездные поступления</t>
  </si>
  <si>
    <t>ОБРАЗОВАНИЕ</t>
  </si>
  <si>
    <t>Молодежная политика</t>
  </si>
  <si>
    <t>07</t>
  </si>
  <si>
    <t>за 1 квартал 2020 года</t>
  </si>
  <si>
    <t>Фактическое исполнение за 1 квартал 2020 года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</si>
  <si>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</si>
  <si>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</si>
  <si>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</si>
  <si>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</si>
  <si>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</si>
  <si>
    <t>Субсидии бюджетам бюджетной системы Российской Федерации (межбюджетные субсидии)</t>
  </si>
  <si>
    <t>2 02 15002 10 0000 150</t>
  </si>
  <si>
    <t>2 02 39998 10 0000 150</t>
  </si>
  <si>
    <t>Единая субвенция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</si>
  <si>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</si>
  <si>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</si>
  <si>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</si>
  <si>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</si>
  <si>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</si>
  <si>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</si>
  <si>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</si>
  <si>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r>
      <t>Кемское от 27</t>
    </r>
    <r>
      <rPr>
        <sz val="10"/>
        <color indexed="8"/>
        <rFont val="Times New Roman"/>
        <family val="1"/>
      </rPr>
      <t xml:space="preserve">.04.2020 года </t>
    </r>
    <r>
      <rPr>
        <sz val="10"/>
        <rFont val="Times New Roman"/>
        <family val="1"/>
      </rPr>
      <t>№ 15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</si>
</sst>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0.0000"/>
    <numFmt numFmtId="176" formatCode="0.000"/>
    <numFmt numFmtId="177" formatCode="0.0"/>
    <numFmt numFmtId="178" formatCode="_-* #,##0.00_р_._-;\-* #,##0.00_р_._-;_-* &quot;-&quot;?_р_._-;_-@_-"/>
    <numFmt numFmtId="179" formatCode="_-* #,##0_р_._-;\-* #,##0_р_._-;_-* &quot;-&quot;?_р_._-;_-@_-"/>
    <numFmt numFmtId="180" formatCode="_-* #,##0.000_р_._-;\-* #,##0.00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73" fontId="43" fillId="0" borderId="10" xfId="0" applyNumberFormat="1" applyFont="1" applyBorder="1" applyAlignment="1">
      <alignment vertical="top"/>
    </xf>
    <xf numFmtId="173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49" fontId="44" fillId="0" borderId="10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74" fontId="43" fillId="0" borderId="10" xfId="0" applyNumberFormat="1" applyFont="1" applyBorder="1" applyAlignment="1">
      <alignment vertical="top"/>
    </xf>
    <xf numFmtId="173" fontId="43" fillId="0" borderId="0" xfId="0" applyNumberFormat="1" applyFont="1" applyAlignment="1">
      <alignment vertical="top"/>
    </xf>
    <xf numFmtId="173" fontId="42" fillId="0" borderId="0" xfId="0" applyNumberFormat="1" applyFont="1" applyAlignment="1">
      <alignment/>
    </xf>
    <xf numFmtId="173" fontId="4" fillId="0" borderId="0" xfId="0" applyNumberFormat="1" applyFont="1" applyAlignment="1">
      <alignment vertical="top"/>
    </xf>
    <xf numFmtId="173" fontId="43" fillId="0" borderId="0" xfId="0" applyNumberFormat="1" applyFont="1" applyAlignment="1">
      <alignment horizontal="center"/>
    </xf>
    <xf numFmtId="173" fontId="43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workbookViewId="0" topLeftCell="A6">
      <selection activeCell="E12" sqref="E12:H12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2.7109375" style="27" bestFit="1" customWidth="1"/>
    <col min="6" max="6" width="9.57421875" style="27" bestFit="1" customWidth="1"/>
    <col min="7" max="7" width="12.7109375" style="27" bestFit="1" customWidth="1"/>
    <col min="8" max="8" width="9.57421875" style="27" bestFit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3</v>
      </c>
    </row>
    <row r="5" ht="12.75">
      <c r="C5" s="15" t="s">
        <v>4</v>
      </c>
    </row>
    <row r="7" spans="1:4" ht="15">
      <c r="A7" s="35" t="s">
        <v>5</v>
      </c>
      <c r="B7" s="35"/>
      <c r="C7" s="35"/>
      <c r="D7" s="35"/>
    </row>
    <row r="8" spans="1:4" ht="15">
      <c r="A8" s="35" t="s">
        <v>6</v>
      </c>
      <c r="B8" s="35"/>
      <c r="C8" s="35"/>
      <c r="D8" s="35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</v>
      </c>
      <c r="E10" s="29"/>
      <c r="F10" s="29"/>
      <c r="G10" s="29"/>
      <c r="H10" s="29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0"/>
      <c r="F11" s="30"/>
      <c r="G11" s="30"/>
      <c r="H11" s="30"/>
    </row>
    <row r="12" spans="1:8" s="9" customFormat="1" ht="15">
      <c r="A12" s="7" t="s">
        <v>20</v>
      </c>
      <c r="B12" s="8" t="s">
        <v>12</v>
      </c>
      <c r="C12" s="17">
        <f>155+91.94891</f>
        <v>246.94891</v>
      </c>
      <c r="D12" s="17">
        <v>162.19799</v>
      </c>
      <c r="E12" s="26">
        <f>ROUND(C12,1)</f>
        <v>246.9</v>
      </c>
      <c r="F12" s="26">
        <f>C12-E12</f>
        <v>0.04891000000000645</v>
      </c>
      <c r="G12" s="28">
        <f>ROUND(D12,1)</f>
        <v>162.2</v>
      </c>
      <c r="H12" s="26">
        <f aca="true" t="shared" si="0" ref="H12:H25">D12-G12</f>
        <v>-0.002009999999984302</v>
      </c>
    </row>
    <row r="13" spans="1:8" s="9" customFormat="1" ht="1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  <c r="E13" s="26">
        <f aca="true" t="shared" si="1" ref="E13:E25">ROUND(C13,1)</f>
        <v>4139.8</v>
      </c>
      <c r="F13" s="26">
        <f aca="true" t="shared" si="2" ref="F13:F25">C13-E13</f>
        <v>0</v>
      </c>
      <c r="G13" s="28">
        <f>SUM(G14,G23)</f>
        <v>3118.2000000000003</v>
      </c>
      <c r="H13" s="26">
        <f t="shared" si="0"/>
        <v>-0.004430000000411383</v>
      </c>
    </row>
    <row r="14" spans="1:8" s="9" customFormat="1" ht="30.7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  <c r="E14" s="26">
        <f t="shared" si="1"/>
        <v>4089.8</v>
      </c>
      <c r="F14" s="26">
        <f t="shared" si="2"/>
        <v>0</v>
      </c>
      <c r="G14" s="28">
        <f>SUM(G15,G18,G20,)</f>
        <v>3068.2000000000003</v>
      </c>
      <c r="H14" s="26">
        <f t="shared" si="0"/>
        <v>-0.004430000000411383</v>
      </c>
    </row>
    <row r="15" spans="1:8" s="9" customFormat="1" ht="46.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6">
        <f t="shared" si="1"/>
        <v>3633.3</v>
      </c>
      <c r="F15" s="26">
        <f t="shared" si="2"/>
        <v>0</v>
      </c>
      <c r="G15" s="28">
        <f>SUM(G16:G17)</f>
        <v>2790.6000000000004</v>
      </c>
      <c r="H15" s="26">
        <f t="shared" si="0"/>
        <v>0.022749999999632564</v>
      </c>
    </row>
    <row r="16" spans="1:8" s="9" customFormat="1" ht="30.75">
      <c r="A16" s="10" t="s">
        <v>24</v>
      </c>
      <c r="B16" s="11" t="s">
        <v>35</v>
      </c>
      <c r="C16" s="16">
        <v>1932.5</v>
      </c>
      <c r="D16" s="16">
        <v>1449.37505</v>
      </c>
      <c r="E16" s="26">
        <f t="shared" si="1"/>
        <v>1932.5</v>
      </c>
      <c r="F16" s="26">
        <f t="shared" si="2"/>
        <v>0</v>
      </c>
      <c r="G16" s="28">
        <f>ROUND(D16,1)</f>
        <v>1449.4</v>
      </c>
      <c r="H16" s="26">
        <f t="shared" si="0"/>
        <v>-0.024949999999989814</v>
      </c>
    </row>
    <row r="17" spans="1:8" s="9" customFormat="1" ht="30.7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  <c r="E17" s="26">
        <f t="shared" si="1"/>
        <v>1700.8</v>
      </c>
      <c r="F17" s="26">
        <f t="shared" si="2"/>
        <v>0</v>
      </c>
      <c r="G17" s="28">
        <f>ROUND(D17,1)</f>
        <v>1341.2</v>
      </c>
      <c r="H17" s="26">
        <f t="shared" si="0"/>
        <v>0.04769999999984975</v>
      </c>
    </row>
    <row r="18" spans="1:8" s="9" customFormat="1" ht="30.7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  <c r="E18" s="26">
        <f t="shared" si="1"/>
        <v>364</v>
      </c>
      <c r="F18" s="26">
        <f t="shared" si="2"/>
        <v>0</v>
      </c>
      <c r="G18" s="28">
        <f>SUM(G19)</f>
        <v>208.1</v>
      </c>
      <c r="H18" s="26">
        <f t="shared" si="0"/>
        <v>-0.002179999999981419</v>
      </c>
    </row>
    <row r="19" spans="1:8" s="9" customFormat="1" ht="15">
      <c r="A19" s="10" t="s">
        <v>27</v>
      </c>
      <c r="B19" s="11" t="s">
        <v>17</v>
      </c>
      <c r="C19" s="16">
        <v>364</v>
      </c>
      <c r="D19" s="16">
        <v>208.09782</v>
      </c>
      <c r="E19" s="26">
        <f t="shared" si="1"/>
        <v>364</v>
      </c>
      <c r="F19" s="26">
        <f t="shared" si="2"/>
        <v>0</v>
      </c>
      <c r="G19" s="28">
        <f>ROUND(D19,1)</f>
        <v>208.1</v>
      </c>
      <c r="H19" s="26">
        <f t="shared" si="0"/>
        <v>-0.002179999999981419</v>
      </c>
    </row>
    <row r="20" spans="1:8" s="9" customFormat="1" ht="30.7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  <c r="E20" s="26">
        <f t="shared" si="1"/>
        <v>92.5</v>
      </c>
      <c r="F20" s="26">
        <f t="shared" si="2"/>
        <v>0</v>
      </c>
      <c r="G20" s="28">
        <f>SUM(G21:G22)</f>
        <v>69.5</v>
      </c>
      <c r="H20" s="26">
        <f t="shared" si="0"/>
        <v>-0.024999999999991473</v>
      </c>
    </row>
    <row r="21" spans="1:8" s="9" customFormat="1" ht="46.5">
      <c r="A21" s="10" t="s">
        <v>29</v>
      </c>
      <c r="B21" s="14" t="s">
        <v>37</v>
      </c>
      <c r="C21" s="16">
        <v>92.1</v>
      </c>
      <c r="D21" s="16">
        <v>69.075</v>
      </c>
      <c r="E21" s="26">
        <f t="shared" si="1"/>
        <v>92.1</v>
      </c>
      <c r="F21" s="26">
        <f t="shared" si="2"/>
        <v>0</v>
      </c>
      <c r="G21" s="28">
        <f>ROUND(D21,1)</f>
        <v>69.1</v>
      </c>
      <c r="H21" s="26">
        <f t="shared" si="0"/>
        <v>-0.024999999999991473</v>
      </c>
    </row>
    <row r="22" spans="1:8" s="9" customFormat="1" ht="46.5">
      <c r="A22" s="10" t="s">
        <v>30</v>
      </c>
      <c r="B22" s="11" t="s">
        <v>36</v>
      </c>
      <c r="C22" s="16">
        <v>0.4</v>
      </c>
      <c r="D22" s="16">
        <v>0.4</v>
      </c>
      <c r="E22" s="26">
        <f t="shared" si="1"/>
        <v>0.4</v>
      </c>
      <c r="F22" s="26">
        <f t="shared" si="2"/>
        <v>0</v>
      </c>
      <c r="G22" s="28">
        <f>ROUND(D22,1)</f>
        <v>0.4</v>
      </c>
      <c r="H22" s="26">
        <f t="shared" si="0"/>
        <v>0</v>
      </c>
    </row>
    <row r="23" spans="1:8" s="9" customFormat="1" ht="15">
      <c r="A23" s="7" t="s">
        <v>31</v>
      </c>
      <c r="B23" s="8" t="s">
        <v>82</v>
      </c>
      <c r="C23" s="17">
        <f>SUM(C24)</f>
        <v>50</v>
      </c>
      <c r="D23" s="17">
        <f>SUM(D24)</f>
        <v>50</v>
      </c>
      <c r="E23" s="26">
        <f t="shared" si="1"/>
        <v>50</v>
      </c>
      <c r="F23" s="26">
        <f t="shared" si="2"/>
        <v>0</v>
      </c>
      <c r="G23" s="28">
        <f>SUM(G24)</f>
        <v>50</v>
      </c>
      <c r="H23" s="26">
        <f t="shared" si="0"/>
        <v>0</v>
      </c>
    </row>
    <row r="24" spans="1:8" s="9" customFormat="1" ht="30.75">
      <c r="A24" s="10" t="s">
        <v>32</v>
      </c>
      <c r="B24" s="11" t="s">
        <v>19</v>
      </c>
      <c r="C24" s="16">
        <v>50</v>
      </c>
      <c r="D24" s="16">
        <v>50</v>
      </c>
      <c r="E24" s="26">
        <f t="shared" si="1"/>
        <v>50</v>
      </c>
      <c r="F24" s="26">
        <f t="shared" si="2"/>
        <v>0</v>
      </c>
      <c r="G24" s="28">
        <f>ROUND(D24,1)</f>
        <v>50</v>
      </c>
      <c r="H24" s="26">
        <f t="shared" si="0"/>
        <v>0</v>
      </c>
    </row>
    <row r="25" spans="1:8" s="9" customFormat="1" ht="15">
      <c r="A25" s="12" t="s">
        <v>33</v>
      </c>
      <c r="B25" s="13"/>
      <c r="C25" s="17">
        <f>SUM(C12:C13)</f>
        <v>4386.74891</v>
      </c>
      <c r="D25" s="17">
        <f>SUM(D12:D13)</f>
        <v>3280.39356</v>
      </c>
      <c r="E25" s="26">
        <f t="shared" si="1"/>
        <v>4386.7</v>
      </c>
      <c r="F25" s="26">
        <f t="shared" si="2"/>
        <v>0.048910000000432774</v>
      </c>
      <c r="G25" s="28">
        <f>SUM(G12:G13)</f>
        <v>3280.4</v>
      </c>
      <c r="H25" s="26">
        <f t="shared" si="0"/>
        <v>-0.006440000000111468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view="pageBreakPreview" zoomScaleSheetLayoutView="100" workbookViewId="0" topLeftCell="A16">
      <selection activeCell="A8" sqref="A8:D8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0.00390625" style="31" hidden="1" customWidth="1"/>
    <col min="6" max="8" width="0" style="31" hidden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104</v>
      </c>
    </row>
    <row r="5" ht="12.75">
      <c r="C5" s="15" t="s">
        <v>4</v>
      </c>
    </row>
    <row r="7" spans="1:4" ht="15">
      <c r="A7" s="35" t="s">
        <v>5</v>
      </c>
      <c r="B7" s="35"/>
      <c r="C7" s="35"/>
      <c r="D7" s="35"/>
    </row>
    <row r="8" spans="1:4" ht="15">
      <c r="A8" s="35" t="s">
        <v>86</v>
      </c>
      <c r="B8" s="35"/>
      <c r="C8" s="35"/>
      <c r="D8" s="35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87</v>
      </c>
      <c r="E10" s="32"/>
      <c r="F10" s="32"/>
      <c r="G10" s="32"/>
      <c r="H10" s="32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3"/>
      <c r="F11" s="33"/>
      <c r="G11" s="33"/>
      <c r="H11" s="33"/>
    </row>
    <row r="12" spans="1:8" s="9" customFormat="1" ht="15">
      <c r="A12" s="7" t="s">
        <v>20</v>
      </c>
      <c r="B12" s="8" t="s">
        <v>12</v>
      </c>
      <c r="C12" s="17">
        <f>ROUND(E12/1000,1)</f>
        <v>166</v>
      </c>
      <c r="D12" s="17">
        <f>ROUND(F12/1000,1)</f>
        <v>35.4</v>
      </c>
      <c r="E12" s="31">
        <v>166000</v>
      </c>
      <c r="F12" s="31">
        <v>35411.41</v>
      </c>
      <c r="G12" s="31"/>
      <c r="H12" s="31">
        <f>F12/1000-D12</f>
        <v>0.011410000000005027</v>
      </c>
    </row>
    <row r="13" spans="1:8" s="9" customFormat="1" ht="15">
      <c r="A13" s="7" t="s">
        <v>21</v>
      </c>
      <c r="B13" s="8" t="s">
        <v>13</v>
      </c>
      <c r="C13" s="17">
        <f>SUM(C14,C23,C25)</f>
        <v>3834.6</v>
      </c>
      <c r="D13" s="17">
        <f>SUM(D14,D25)</f>
        <v>884.3</v>
      </c>
      <c r="E13" s="31"/>
      <c r="F13" s="31"/>
      <c r="G13" s="31"/>
      <c r="H13" s="31"/>
    </row>
    <row r="14" spans="1:8" s="9" customFormat="1" ht="30.75">
      <c r="A14" s="7" t="s">
        <v>22</v>
      </c>
      <c r="B14" s="8" t="s">
        <v>14</v>
      </c>
      <c r="C14" s="17">
        <f>SUM(C15,C18,C20,)</f>
        <v>3806.6</v>
      </c>
      <c r="D14" s="17">
        <f>SUM(D15,D18,D20,)</f>
        <v>884.3</v>
      </c>
      <c r="E14" s="31"/>
      <c r="F14" s="31"/>
      <c r="G14" s="31"/>
      <c r="H14" s="31"/>
    </row>
    <row r="15" spans="1:8" s="9" customFormat="1" ht="46.5">
      <c r="A15" s="7" t="s">
        <v>23</v>
      </c>
      <c r="B15" s="8" t="s">
        <v>34</v>
      </c>
      <c r="C15" s="17">
        <f>SUM(C16:C17)</f>
        <v>3285.9</v>
      </c>
      <c r="D15" s="17">
        <f>SUM(D16:D17)</f>
        <v>799.8</v>
      </c>
      <c r="E15" s="31"/>
      <c r="F15" s="31"/>
      <c r="G15" s="31"/>
      <c r="H15" s="31"/>
    </row>
    <row r="16" spans="1:8" s="9" customFormat="1" ht="46.5">
      <c r="A16" s="10" t="s">
        <v>24</v>
      </c>
      <c r="B16" s="11" t="s">
        <v>97</v>
      </c>
      <c r="C16" s="16">
        <f>ROUND(E16/1000,1)</f>
        <v>1175.5</v>
      </c>
      <c r="D16" s="16">
        <f>ROUND(F16/1000,1)</f>
        <v>527.6</v>
      </c>
      <c r="E16" s="31">
        <v>1175500</v>
      </c>
      <c r="F16" s="31">
        <v>527600.01</v>
      </c>
      <c r="G16" s="31"/>
      <c r="H16" s="31">
        <f>F16/1000-D16</f>
        <v>9.999999974752427E-06</v>
      </c>
    </row>
    <row r="17" spans="1:8" s="9" customFormat="1" ht="30.75">
      <c r="A17" s="10" t="s">
        <v>94</v>
      </c>
      <c r="B17" s="11" t="s">
        <v>15</v>
      </c>
      <c r="C17" s="16">
        <f>ROUND(E17/1000,1)</f>
        <v>2110.4</v>
      </c>
      <c r="D17" s="16">
        <f>ROUND(F17/1000,1)-0.1</f>
        <v>272.2</v>
      </c>
      <c r="E17" s="31">
        <v>2110400</v>
      </c>
      <c r="F17" s="31">
        <v>272250</v>
      </c>
      <c r="G17" s="31"/>
      <c r="H17" s="34">
        <f>F17/1000-D17</f>
        <v>0.05000000000001137</v>
      </c>
    </row>
    <row r="18" spans="1:8" s="9" customFormat="1" ht="30.75">
      <c r="A18" s="7" t="s">
        <v>26</v>
      </c>
      <c r="B18" s="8" t="s">
        <v>93</v>
      </c>
      <c r="C18" s="17">
        <f>SUM(C19)</f>
        <v>425.2</v>
      </c>
      <c r="D18" s="17">
        <f>SUM(D19)</f>
        <v>70</v>
      </c>
      <c r="E18" s="31"/>
      <c r="F18" s="31"/>
      <c r="G18" s="31"/>
      <c r="H18" s="31"/>
    </row>
    <row r="19" spans="1:8" s="9" customFormat="1" ht="15">
      <c r="A19" s="10" t="s">
        <v>27</v>
      </c>
      <c r="B19" s="11" t="s">
        <v>17</v>
      </c>
      <c r="C19" s="16">
        <f>ROUND(E19/1000,1)</f>
        <v>425.2</v>
      </c>
      <c r="D19" s="16">
        <f>ROUND(F19/1000,1)</f>
        <v>70</v>
      </c>
      <c r="E19" s="31">
        <v>425200</v>
      </c>
      <c r="F19" s="31">
        <v>70000</v>
      </c>
      <c r="G19" s="31"/>
      <c r="H19" s="31">
        <f>F19/1000-D19</f>
        <v>0</v>
      </c>
    </row>
    <row r="20" spans="1:8" s="9" customFormat="1" ht="30.75">
      <c r="A20" s="7" t="s">
        <v>28</v>
      </c>
      <c r="B20" s="8" t="s">
        <v>18</v>
      </c>
      <c r="C20" s="17">
        <f>SUM(C21:C22)</f>
        <v>95.5</v>
      </c>
      <c r="D20" s="17">
        <f>SUM(D21:D22)</f>
        <v>14.5</v>
      </c>
      <c r="E20" s="31"/>
      <c r="F20" s="31"/>
      <c r="G20" s="31"/>
      <c r="H20" s="31"/>
    </row>
    <row r="21" spans="1:8" s="9" customFormat="1" ht="46.5">
      <c r="A21" s="10" t="s">
        <v>29</v>
      </c>
      <c r="B21" s="14" t="s">
        <v>37</v>
      </c>
      <c r="C21" s="16">
        <f>ROUND(E21/1000,1)</f>
        <v>93.5</v>
      </c>
      <c r="D21" s="16">
        <f>ROUND(F21/1000,1)</f>
        <v>14.5</v>
      </c>
      <c r="E21" s="31">
        <v>93500</v>
      </c>
      <c r="F21" s="31">
        <v>14475.61</v>
      </c>
      <c r="G21" s="31"/>
      <c r="H21" s="31">
        <f>F21/1000-D21</f>
        <v>-0.02438999999999858</v>
      </c>
    </row>
    <row r="22" spans="1:8" s="9" customFormat="1" ht="15">
      <c r="A22" s="10" t="s">
        <v>95</v>
      </c>
      <c r="B22" s="11" t="s">
        <v>96</v>
      </c>
      <c r="C22" s="16">
        <f>ROUND(E22/1000,1)</f>
        <v>2</v>
      </c>
      <c r="D22" s="16">
        <f>ROUND(F22/1000,1)</f>
        <v>0</v>
      </c>
      <c r="E22" s="31">
        <v>2000</v>
      </c>
      <c r="F22" s="31">
        <v>0</v>
      </c>
      <c r="G22" s="31"/>
      <c r="H22" s="31">
        <f>F22/1000-D22</f>
        <v>0</v>
      </c>
    </row>
    <row r="23" spans="1:8" s="9" customFormat="1" ht="30.75">
      <c r="A23" s="7" t="s">
        <v>98</v>
      </c>
      <c r="B23" s="8" t="s">
        <v>99</v>
      </c>
      <c r="C23" s="17">
        <f>C24</f>
        <v>3</v>
      </c>
      <c r="D23" s="17">
        <f>D24</f>
        <v>0</v>
      </c>
      <c r="E23" s="31"/>
      <c r="F23" s="31"/>
      <c r="G23" s="31"/>
      <c r="H23" s="31"/>
    </row>
    <row r="24" spans="1:8" s="9" customFormat="1" ht="46.5">
      <c r="A24" s="10" t="s">
        <v>100</v>
      </c>
      <c r="B24" s="11" t="s">
        <v>101</v>
      </c>
      <c r="C24" s="16">
        <f>ROUND(E24/1000,1)</f>
        <v>3</v>
      </c>
      <c r="D24" s="16">
        <f>ROUND(F24/1000,1)</f>
        <v>0</v>
      </c>
      <c r="E24" s="31">
        <v>3000</v>
      </c>
      <c r="F24" s="31">
        <v>0</v>
      </c>
      <c r="G24" s="31"/>
      <c r="H24" s="31">
        <f>F24/1000-D24</f>
        <v>0</v>
      </c>
    </row>
    <row r="25" spans="1:8" s="9" customFormat="1" ht="15">
      <c r="A25" s="7" t="s">
        <v>31</v>
      </c>
      <c r="B25" s="8" t="s">
        <v>82</v>
      </c>
      <c r="C25" s="17">
        <f>SUM(C26)</f>
        <v>25</v>
      </c>
      <c r="D25" s="17">
        <f>SUM(D26)</f>
        <v>0</v>
      </c>
      <c r="E25" s="31"/>
      <c r="F25" s="31"/>
      <c r="G25" s="31"/>
      <c r="H25" s="31"/>
    </row>
    <row r="26" spans="1:8" s="9" customFormat="1" ht="46.5">
      <c r="A26" s="10" t="s">
        <v>102</v>
      </c>
      <c r="B26" s="11" t="s">
        <v>103</v>
      </c>
      <c r="C26" s="16">
        <f>ROUND(E26/1000,1)</f>
        <v>25</v>
      </c>
      <c r="D26" s="16">
        <f>ROUND(F26/1000,1)</f>
        <v>0</v>
      </c>
      <c r="E26" s="31">
        <v>25000</v>
      </c>
      <c r="F26" s="31">
        <v>0</v>
      </c>
      <c r="G26" s="31"/>
      <c r="H26" s="31">
        <f>F26/1000-D26</f>
        <v>0</v>
      </c>
    </row>
    <row r="27" spans="1:8" s="9" customFormat="1" ht="15">
      <c r="A27" s="12" t="s">
        <v>33</v>
      </c>
      <c r="B27" s="13"/>
      <c r="C27" s="17">
        <f>SUM(C12:C13)</f>
        <v>4000.6</v>
      </c>
      <c r="D27" s="17">
        <f>SUM(D12:D13)</f>
        <v>919.6999999999999</v>
      </c>
      <c r="E27" s="31"/>
      <c r="F27" s="31"/>
      <c r="G27" s="31"/>
      <c r="H27" s="31"/>
    </row>
    <row r="28" spans="3:4" ht="12.75">
      <c r="C28" s="27"/>
      <c r="D28" s="27"/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SheetLayoutView="100" workbookViewId="0" topLeftCell="A8">
      <selection activeCell="D12" sqref="D12:E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1.28125" style="27" bestFit="1" customWidth="1"/>
    <col min="7" max="7" width="9.140625" style="27" customWidth="1"/>
    <col min="8" max="8" width="11.28125" style="27" bestFit="1" customWidth="1"/>
    <col min="9" max="9" width="9.140625" style="27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27.04.2020 года № 15</v>
      </c>
    </row>
    <row r="5" ht="12.75">
      <c r="D5" s="15" t="s">
        <v>38</v>
      </c>
    </row>
    <row r="7" spans="1:5" ht="31.5" customHeight="1">
      <c r="A7" s="36" t="s">
        <v>39</v>
      </c>
      <c r="B7" s="36"/>
      <c r="C7" s="36"/>
      <c r="D7" s="36"/>
      <c r="E7" s="36"/>
    </row>
    <row r="8" spans="1:5" ht="15">
      <c r="A8" s="35" t="s">
        <v>6</v>
      </c>
      <c r="B8" s="35"/>
      <c r="C8" s="35"/>
      <c r="D8" s="35"/>
      <c r="E8" s="35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9"/>
      <c r="G10" s="29"/>
      <c r="H10" s="29"/>
      <c r="I10" s="29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0"/>
      <c r="G11" s="30"/>
      <c r="H11" s="30"/>
      <c r="I11" s="30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  <c r="F12" s="26">
        <f>ROUND(D12,1)</f>
        <v>1891.7</v>
      </c>
      <c r="G12" s="26">
        <f>D12-F12</f>
        <v>-0.00955999999996493</v>
      </c>
      <c r="H12" s="28">
        <f>ROUND(E12,1)</f>
        <v>1299.1</v>
      </c>
      <c r="I12" s="26">
        <f>E12-H12</f>
        <v>-0.046890000000075815</v>
      </c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  <c r="F13" s="26">
        <f aca="true" t="shared" si="0" ref="F13:F33">ROUND(D13,1)</f>
        <v>464.9</v>
      </c>
      <c r="G13" s="26">
        <f aca="true" t="shared" si="1" ref="G13:G33">D13-F13</f>
        <v>0</v>
      </c>
      <c r="H13" s="28">
        <f aca="true" t="shared" si="2" ref="H13:H33">ROUND(E13,1)</f>
        <v>321</v>
      </c>
      <c r="I13" s="26">
        <f aca="true" t="shared" si="3" ref="I13:I33">E13-H13</f>
        <v>0.030219999999985703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  <c r="F14" s="26">
        <f t="shared" si="0"/>
        <v>1312.8</v>
      </c>
      <c r="G14" s="26">
        <f t="shared" si="1"/>
        <v>-0.00955999999996493</v>
      </c>
      <c r="H14" s="28">
        <f t="shared" si="2"/>
        <v>899.3</v>
      </c>
      <c r="I14" s="26">
        <f t="shared" si="3"/>
        <v>-0.027109999999993306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6">
        <f t="shared" si="0"/>
        <v>101</v>
      </c>
      <c r="G15" s="26">
        <f t="shared" si="1"/>
        <v>0</v>
      </c>
      <c r="H15" s="28">
        <f t="shared" si="2"/>
        <v>75.8</v>
      </c>
      <c r="I15" s="26">
        <f t="shared" si="3"/>
        <v>-0.04999999999999716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6">
        <f t="shared" si="0"/>
        <v>10</v>
      </c>
      <c r="G16" s="26">
        <f t="shared" si="1"/>
        <v>0</v>
      </c>
      <c r="H16" s="28">
        <f t="shared" si="2"/>
        <v>0</v>
      </c>
      <c r="I16" s="26">
        <f t="shared" si="3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6">
        <f t="shared" si="0"/>
        <v>3</v>
      </c>
      <c r="G17" s="26">
        <f t="shared" si="1"/>
        <v>0</v>
      </c>
      <c r="H17" s="28">
        <f t="shared" si="2"/>
        <v>3</v>
      </c>
      <c r="I17" s="26">
        <f t="shared" si="3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  <c r="F18" s="26">
        <f t="shared" si="0"/>
        <v>92.1</v>
      </c>
      <c r="G18" s="26">
        <f t="shared" si="1"/>
        <v>0</v>
      </c>
      <c r="H18" s="28">
        <f t="shared" si="2"/>
        <v>62</v>
      </c>
      <c r="I18" s="26">
        <f t="shared" si="3"/>
        <v>-0.008279999999999177</v>
      </c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  <c r="F19" s="26">
        <f t="shared" si="0"/>
        <v>92.1</v>
      </c>
      <c r="G19" s="26">
        <f t="shared" si="1"/>
        <v>0</v>
      </c>
      <c r="H19" s="28">
        <f t="shared" si="2"/>
        <v>62</v>
      </c>
      <c r="I19" s="26">
        <f t="shared" si="3"/>
        <v>-0.008279999999999177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  <c r="F20" s="26">
        <f t="shared" si="0"/>
        <v>30</v>
      </c>
      <c r="G20" s="26">
        <f t="shared" si="1"/>
        <v>0</v>
      </c>
      <c r="H20" s="28">
        <f t="shared" si="2"/>
        <v>17.8</v>
      </c>
      <c r="I20" s="26">
        <f t="shared" si="3"/>
        <v>0.010410000000000252</v>
      </c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  <c r="F21" s="26">
        <f t="shared" si="0"/>
        <v>30</v>
      </c>
      <c r="G21" s="26">
        <f t="shared" si="1"/>
        <v>0</v>
      </c>
      <c r="H21" s="28">
        <f t="shared" si="2"/>
        <v>17.8</v>
      </c>
      <c r="I21" s="26">
        <f t="shared" si="3"/>
        <v>0.010410000000000252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</v>
      </c>
      <c r="F22" s="26">
        <f t="shared" si="0"/>
        <v>1353.4</v>
      </c>
      <c r="G22" s="26">
        <f t="shared" si="1"/>
        <v>0</v>
      </c>
      <c r="H22" s="28">
        <f t="shared" si="2"/>
        <v>976.4</v>
      </c>
      <c r="I22" s="26">
        <f t="shared" si="3"/>
        <v>-0.03594999999995707</v>
      </c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v>289.4</v>
      </c>
      <c r="E23" s="16">
        <v>116.04247</v>
      </c>
      <c r="F23" s="26">
        <f t="shared" si="0"/>
        <v>289.4</v>
      </c>
      <c r="G23" s="26">
        <f t="shared" si="1"/>
        <v>0</v>
      </c>
      <c r="H23" s="28">
        <f t="shared" si="2"/>
        <v>116</v>
      </c>
      <c r="I23" s="26">
        <f t="shared" si="3"/>
        <v>0.04246999999999446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</v>
      </c>
      <c r="F24" s="26">
        <f t="shared" si="0"/>
        <v>1064</v>
      </c>
      <c r="G24" s="26">
        <f t="shared" si="1"/>
        <v>0</v>
      </c>
      <c r="H24" s="28">
        <f t="shared" si="2"/>
        <v>860.3</v>
      </c>
      <c r="I24" s="26">
        <f t="shared" si="3"/>
        <v>0.02158000000008542</v>
      </c>
    </row>
    <row r="25" spans="1:9" s="9" customFormat="1" ht="15">
      <c r="A25" s="18" t="s">
        <v>83</v>
      </c>
      <c r="B25" s="21" t="s">
        <v>85</v>
      </c>
      <c r="C25" s="23"/>
      <c r="D25" s="17">
        <f>SUM(D26)</f>
        <v>5</v>
      </c>
      <c r="E25" s="17">
        <f>SUM(E26)</f>
        <v>3</v>
      </c>
      <c r="F25" s="26">
        <f t="shared" si="0"/>
        <v>5</v>
      </c>
      <c r="G25" s="26">
        <f t="shared" si="1"/>
        <v>0</v>
      </c>
      <c r="H25" s="28">
        <f t="shared" si="2"/>
        <v>3</v>
      </c>
      <c r="I25" s="26">
        <f t="shared" si="3"/>
        <v>0</v>
      </c>
    </row>
    <row r="26" spans="1:9" s="9" customFormat="1" ht="15">
      <c r="A26" s="19" t="s">
        <v>84</v>
      </c>
      <c r="B26" s="22" t="s">
        <v>85</v>
      </c>
      <c r="C26" s="24" t="s">
        <v>85</v>
      </c>
      <c r="D26" s="16">
        <v>5</v>
      </c>
      <c r="E26" s="16">
        <v>3</v>
      </c>
      <c r="F26" s="26">
        <f t="shared" si="0"/>
        <v>5</v>
      </c>
      <c r="G26" s="26">
        <f t="shared" si="1"/>
        <v>0</v>
      </c>
      <c r="H26" s="28">
        <f t="shared" si="2"/>
        <v>3</v>
      </c>
      <c r="I26" s="26">
        <f t="shared" si="3"/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6">
        <f t="shared" si="0"/>
        <v>650</v>
      </c>
      <c r="G27" s="26">
        <f t="shared" si="1"/>
        <v>0</v>
      </c>
      <c r="H27" s="28">
        <f t="shared" si="2"/>
        <v>487.5</v>
      </c>
      <c r="I27" s="26">
        <f t="shared" si="3"/>
        <v>0</v>
      </c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6">
        <f t="shared" si="0"/>
        <v>650</v>
      </c>
      <c r="G28" s="26">
        <f t="shared" si="1"/>
        <v>0</v>
      </c>
      <c r="H28" s="28">
        <f t="shared" si="2"/>
        <v>487.5</v>
      </c>
      <c r="I28" s="26">
        <f t="shared" si="3"/>
        <v>0</v>
      </c>
    </row>
    <row r="29" spans="1:9" s="9" customFormat="1" ht="1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  <c r="F29" s="26">
        <f t="shared" si="0"/>
        <v>305.9</v>
      </c>
      <c r="G29" s="26">
        <f t="shared" si="1"/>
        <v>0.0262000000000171</v>
      </c>
      <c r="H29" s="28">
        <f t="shared" si="2"/>
        <v>229.4</v>
      </c>
      <c r="I29" s="26">
        <f t="shared" si="3"/>
        <v>0.04734999999999445</v>
      </c>
    </row>
    <row r="30" spans="1:9" s="9" customFormat="1" ht="1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  <c r="F30" s="26">
        <f>ROUND(D30,1)</f>
        <v>305.9</v>
      </c>
      <c r="G30" s="26">
        <f t="shared" si="1"/>
        <v>0.0262000000000171</v>
      </c>
      <c r="H30" s="28">
        <f t="shared" si="2"/>
        <v>229.4</v>
      </c>
      <c r="I30" s="26">
        <f t="shared" si="3"/>
        <v>0.04734999999999445</v>
      </c>
    </row>
    <row r="31" spans="1:9" s="9" customFormat="1" ht="1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6">
        <f t="shared" si="0"/>
        <v>63.8</v>
      </c>
      <c r="G31" s="26">
        <f t="shared" si="1"/>
        <v>0</v>
      </c>
      <c r="H31" s="28">
        <f t="shared" si="2"/>
        <v>47.9</v>
      </c>
      <c r="I31" s="26">
        <f t="shared" si="3"/>
        <v>-0.04999999999999716</v>
      </c>
    </row>
    <row r="32" spans="1:9" s="9" customFormat="1" ht="1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6">
        <f t="shared" si="0"/>
        <v>63.8</v>
      </c>
      <c r="G32" s="26">
        <f t="shared" si="1"/>
        <v>0</v>
      </c>
      <c r="H32" s="28">
        <f t="shared" si="2"/>
        <v>47.9</v>
      </c>
      <c r="I32" s="26">
        <f t="shared" si="3"/>
        <v>-0.04999999999999716</v>
      </c>
    </row>
    <row r="33" spans="1:9" s="9" customFormat="1" ht="1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3123.01664</v>
      </c>
      <c r="F33" s="26">
        <f t="shared" si="0"/>
        <v>4391.9</v>
      </c>
      <c r="G33" s="26">
        <f t="shared" si="1"/>
        <v>0.01664000000073429</v>
      </c>
      <c r="H33" s="28">
        <f t="shared" si="2"/>
        <v>3123</v>
      </c>
      <c r="I33" s="26">
        <f t="shared" si="3"/>
        <v>0.016639999999824795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SheetLayoutView="100" workbookViewId="0" topLeftCell="A1">
      <selection activeCell="A22" sqref="A22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0.00390625" style="31" bestFit="1" customWidth="1"/>
    <col min="7" max="9" width="9.140625" style="31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27.04.2020 года № 15</v>
      </c>
    </row>
    <row r="5" ht="12.75">
      <c r="D5" s="15" t="s">
        <v>38</v>
      </c>
    </row>
    <row r="7" spans="1:5" ht="31.5" customHeight="1">
      <c r="A7" s="36" t="s">
        <v>39</v>
      </c>
      <c r="B7" s="36"/>
      <c r="C7" s="36"/>
      <c r="D7" s="36"/>
      <c r="E7" s="36"/>
    </row>
    <row r="8" spans="1:5" ht="15">
      <c r="A8" s="35" t="s">
        <v>86</v>
      </c>
      <c r="B8" s="35"/>
      <c r="C8" s="35"/>
      <c r="D8" s="35"/>
      <c r="E8" s="35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87</v>
      </c>
      <c r="F10" s="32"/>
      <c r="G10" s="32"/>
      <c r="H10" s="32"/>
      <c r="I10" s="32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3"/>
      <c r="G11" s="33"/>
      <c r="H11" s="33"/>
      <c r="I11" s="33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2382.2</v>
      </c>
      <c r="E12" s="17">
        <f>SUM(E13:E17)</f>
        <v>369.6</v>
      </c>
      <c r="F12" s="31"/>
      <c r="G12" s="31"/>
      <c r="H12" s="31"/>
      <c r="I12" s="31"/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f>ROUND(F13/1000,1)</f>
        <v>684.3</v>
      </c>
      <c r="E13" s="16">
        <f>ROUND(G13/1000,1)</f>
        <v>102.6</v>
      </c>
      <c r="F13" s="31">
        <v>684270.2</v>
      </c>
      <c r="G13" s="31">
        <v>102594.58</v>
      </c>
      <c r="H13" s="31">
        <f aca="true" t="shared" si="0" ref="H13:I17">F13/1000-D13</f>
        <v>-0.02980000000002292</v>
      </c>
      <c r="I13" s="31">
        <f t="shared" si="0"/>
        <v>-0.005419999999986658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f>ROUND(F14/1000,1)-0.1</f>
        <v>1558.2</v>
      </c>
      <c r="E14" s="16">
        <f>ROUND(G14/1000,1)</f>
        <v>230</v>
      </c>
      <c r="F14" s="31">
        <v>1558251.4</v>
      </c>
      <c r="G14" s="31">
        <v>229965.65</v>
      </c>
      <c r="H14" s="34">
        <f t="shared" si="0"/>
        <v>0.05139999999983047</v>
      </c>
      <c r="I14" s="31">
        <f t="shared" si="0"/>
        <v>-0.034350000000017644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f>ROUND(F15/1000,1)</f>
        <v>128.2</v>
      </c>
      <c r="E15" s="16">
        <f>ROUND(G15/1000,1)-0.1</f>
        <v>32</v>
      </c>
      <c r="F15" s="31">
        <v>128220</v>
      </c>
      <c r="G15" s="31">
        <v>32055</v>
      </c>
      <c r="H15" s="31">
        <f t="shared" si="0"/>
        <v>0.020000000000010232</v>
      </c>
      <c r="I15" s="34">
        <f t="shared" si="0"/>
        <v>0.054999999999999716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f>ROUND(F16/1000,1)</f>
        <v>3</v>
      </c>
      <c r="E16" s="16">
        <f>ROUND(G16/1000,1)</f>
        <v>0</v>
      </c>
      <c r="F16" s="31">
        <v>3000</v>
      </c>
      <c r="G16" s="31">
        <v>0</v>
      </c>
      <c r="H16" s="31">
        <f t="shared" si="0"/>
        <v>0</v>
      </c>
      <c r="I16" s="31">
        <f t="shared" si="0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f>ROUND(F17/1000,1)</f>
        <v>8.5</v>
      </c>
      <c r="E17" s="16">
        <f>ROUND(G17/1000,1)</f>
        <v>5</v>
      </c>
      <c r="F17" s="31">
        <v>8500</v>
      </c>
      <c r="G17" s="31">
        <v>5000</v>
      </c>
      <c r="H17" s="31">
        <f t="shared" si="0"/>
        <v>0</v>
      </c>
      <c r="I17" s="31">
        <f t="shared" si="0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93.5</v>
      </c>
      <c r="E18" s="17">
        <f>SUM(E19)</f>
        <v>14.5</v>
      </c>
      <c r="F18" s="31"/>
      <c r="G18" s="31"/>
      <c r="H18" s="31"/>
      <c r="I18" s="31"/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f>ROUND(F19/1000,1)</f>
        <v>93.5</v>
      </c>
      <c r="E19" s="16">
        <f>ROUND(G19/1000,1)</f>
        <v>14.5</v>
      </c>
      <c r="F19" s="31">
        <v>93500</v>
      </c>
      <c r="G19" s="31">
        <v>14475.61</v>
      </c>
      <c r="H19" s="31">
        <f>F19/1000-D19</f>
        <v>0</v>
      </c>
      <c r="I19" s="31">
        <f>G19/1000-E19</f>
        <v>-0.02438999999999858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17.7</v>
      </c>
      <c r="F20" s="31"/>
      <c r="G20" s="31"/>
      <c r="H20" s="31"/>
      <c r="I20" s="31"/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f>ROUND(F21/1000,1)</f>
        <v>30</v>
      </c>
      <c r="E21" s="16">
        <f>ROUND(G21/1000,1)</f>
        <v>17.7</v>
      </c>
      <c r="F21" s="31">
        <v>30000</v>
      </c>
      <c r="G21" s="31">
        <v>17729.81</v>
      </c>
      <c r="H21" s="31">
        <f>F21/1000-D21</f>
        <v>0</v>
      </c>
      <c r="I21" s="31">
        <f>G21/1000-E21</f>
        <v>0.029810000000001224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593.7</v>
      </c>
      <c r="E22" s="17">
        <f>SUM(E23:E24)</f>
        <v>101.3</v>
      </c>
      <c r="F22" s="31"/>
      <c r="G22" s="31"/>
      <c r="H22" s="31"/>
      <c r="I22" s="31"/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f>ROUND(F23/1000,1)</f>
        <v>173.1</v>
      </c>
      <c r="E23" s="16">
        <f>ROUND(G23/1000,1)</f>
        <v>0</v>
      </c>
      <c r="F23" s="31">
        <v>173100</v>
      </c>
      <c r="G23" s="31">
        <v>0</v>
      </c>
      <c r="H23" s="31">
        <f>F23/1000-D23</f>
        <v>0</v>
      </c>
      <c r="I23" s="31">
        <f>G23/1000-E23</f>
        <v>0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f>ROUND(F24/1000,1)</f>
        <v>420.6</v>
      </c>
      <c r="E24" s="16">
        <f>ROUND(G24/1000,1)</f>
        <v>101.3</v>
      </c>
      <c r="F24" s="31">
        <v>420600</v>
      </c>
      <c r="G24" s="31">
        <v>101270.81</v>
      </c>
      <c r="H24" s="31">
        <f>F24/1000-D24</f>
        <v>0</v>
      </c>
      <c r="I24" s="31">
        <f>G24/1000-E24</f>
        <v>-0.029189999999999827</v>
      </c>
    </row>
    <row r="25" spans="1:9" s="9" customFormat="1" ht="15">
      <c r="A25" s="18" t="s">
        <v>83</v>
      </c>
      <c r="B25" s="21" t="s">
        <v>85</v>
      </c>
      <c r="C25" s="23"/>
      <c r="D25" s="17">
        <f>SUM(D26)</f>
        <v>5</v>
      </c>
      <c r="E25" s="17">
        <f>SUM(E26)</f>
        <v>0</v>
      </c>
      <c r="F25" s="31"/>
      <c r="G25" s="31"/>
      <c r="H25" s="31"/>
      <c r="I25" s="31"/>
    </row>
    <row r="26" spans="1:9" s="9" customFormat="1" ht="15">
      <c r="A26" s="19" t="s">
        <v>84</v>
      </c>
      <c r="B26" s="22" t="s">
        <v>85</v>
      </c>
      <c r="C26" s="24" t="s">
        <v>85</v>
      </c>
      <c r="D26" s="16">
        <f>ROUND(F26/1000,1)</f>
        <v>5</v>
      </c>
      <c r="E26" s="16">
        <f>ROUND(G26/1000,1)</f>
        <v>0</v>
      </c>
      <c r="F26" s="31">
        <v>5000</v>
      </c>
      <c r="G26" s="31">
        <v>0</v>
      </c>
      <c r="H26" s="31">
        <f>F26/1000-D26</f>
        <v>0</v>
      </c>
      <c r="I26" s="31">
        <f>G26/1000-E26</f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SUM(D28)</f>
        <v>502.9</v>
      </c>
      <c r="E27" s="17">
        <f>SUM(E28)</f>
        <v>97.1</v>
      </c>
      <c r="F27" s="31"/>
      <c r="G27" s="31"/>
      <c r="H27" s="31"/>
      <c r="I27" s="31"/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f>ROUND(F28/1000,1)</f>
        <v>502.9</v>
      </c>
      <c r="E28" s="16">
        <f>ROUND(G28/1000,1)</f>
        <v>97.1</v>
      </c>
      <c r="F28" s="31">
        <v>502850</v>
      </c>
      <c r="G28" s="31">
        <v>97087.5</v>
      </c>
      <c r="H28" s="31">
        <f>F28/1000-D28</f>
        <v>-0.049999999999954525</v>
      </c>
      <c r="I28" s="31">
        <f>G28/1000-E28</f>
        <v>-0.012499999999988631</v>
      </c>
    </row>
    <row r="29" spans="1:9" s="9" customFormat="1" ht="15">
      <c r="A29" s="20" t="s">
        <v>56</v>
      </c>
      <c r="B29" s="21" t="s">
        <v>70</v>
      </c>
      <c r="C29" s="22"/>
      <c r="D29" s="17">
        <f>SUM(D30:D30)</f>
        <v>305.9</v>
      </c>
      <c r="E29" s="17">
        <f>SUM(E30:E30)</f>
        <v>51</v>
      </c>
      <c r="F29" s="31"/>
      <c r="G29" s="31"/>
      <c r="H29" s="31"/>
      <c r="I29" s="31"/>
    </row>
    <row r="30" spans="1:9" s="9" customFormat="1" ht="15">
      <c r="A30" s="14" t="s">
        <v>57</v>
      </c>
      <c r="B30" s="22" t="s">
        <v>70</v>
      </c>
      <c r="C30" s="22" t="s">
        <v>63</v>
      </c>
      <c r="D30" s="16">
        <f>ROUND(F30/1000,1)</f>
        <v>305.9</v>
      </c>
      <c r="E30" s="16">
        <f>ROUND(G30/1000,1)</f>
        <v>51</v>
      </c>
      <c r="F30" s="31">
        <v>305929.8</v>
      </c>
      <c r="G30" s="31">
        <v>50988.3</v>
      </c>
      <c r="H30" s="31">
        <f>F30/1000-D30</f>
        <v>0.02980000000002292</v>
      </c>
      <c r="I30" s="31">
        <f>G30/1000-E30</f>
        <v>-0.011699999999997601</v>
      </c>
    </row>
    <row r="31" spans="1:9" s="9" customFormat="1" ht="15">
      <c r="A31" s="20" t="s">
        <v>58</v>
      </c>
      <c r="B31" s="21" t="s">
        <v>67</v>
      </c>
      <c r="C31" s="22"/>
      <c r="D31" s="17">
        <f>SUM(D32)</f>
        <v>87.4</v>
      </c>
      <c r="E31" s="17">
        <f>SUM(E32)</f>
        <v>21.8</v>
      </c>
      <c r="F31" s="31"/>
      <c r="G31" s="31"/>
      <c r="H31" s="31"/>
      <c r="I31" s="31"/>
    </row>
    <row r="32" spans="1:9" s="9" customFormat="1" ht="15">
      <c r="A32" s="14" t="s">
        <v>59</v>
      </c>
      <c r="B32" s="22" t="s">
        <v>67</v>
      </c>
      <c r="C32" s="22" t="s">
        <v>63</v>
      </c>
      <c r="D32" s="16">
        <f>ROUND(F32/1000,1)</f>
        <v>87.4</v>
      </c>
      <c r="E32" s="16">
        <f>ROUND(G32/1000,1)</f>
        <v>21.8</v>
      </c>
      <c r="F32" s="31">
        <v>87378.6</v>
      </c>
      <c r="G32" s="31">
        <v>21844.65</v>
      </c>
      <c r="H32" s="31">
        <f>F32/1000-D32</f>
        <v>-0.021399999999999864</v>
      </c>
      <c r="I32" s="31">
        <f>G32/1000-E32</f>
        <v>0.044650000000000745</v>
      </c>
    </row>
    <row r="33" spans="1:9" s="9" customFormat="1" ht="15">
      <c r="A33" s="20" t="s">
        <v>60</v>
      </c>
      <c r="B33" s="21"/>
      <c r="C33" s="22"/>
      <c r="D33" s="17">
        <f>SUM(D12,D18,D20,D22,D25,D27,D29,D31)</f>
        <v>4000.6</v>
      </c>
      <c r="E33" s="17">
        <f>SUM(E12,E18,E20,E22,E25,E27,E29,E31)</f>
        <v>673</v>
      </c>
      <c r="F33" s="31"/>
      <c r="G33" s="31"/>
      <c r="H33" s="31"/>
      <c r="I33" s="31"/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SheetLayoutView="100" workbookViewId="0" topLeftCell="A1">
      <selection activeCell="B14" sqref="B14"/>
    </sheetView>
  </sheetViews>
  <sheetFormatPr defaultColWidth="9.140625" defaultRowHeight="15"/>
  <cols>
    <col min="1" max="1" width="28.421875" style="1" bestFit="1" customWidth="1"/>
    <col min="2" max="2" width="54.00390625" style="1" customWidth="1"/>
    <col min="3" max="4" width="15.57421875" style="1" customWidth="1"/>
    <col min="5" max="16384" width="9.140625" style="1" customWidth="1"/>
  </cols>
  <sheetData>
    <row r="1" ht="12.75">
      <c r="C1" s="15" t="str">
        <f>'Приложение 1'!C1</f>
        <v>Утверждено</v>
      </c>
    </row>
    <row r="2" ht="12.75">
      <c r="C2" s="15" t="str">
        <f>'Приложение 1'!C2</f>
        <v>Постановлением</v>
      </c>
    </row>
    <row r="3" ht="12.75">
      <c r="C3" s="15" t="str">
        <f>'Приложение 1'!C3</f>
        <v>Администрации сельского поселения</v>
      </c>
    </row>
    <row r="4" ht="12.75">
      <c r="C4" s="15" t="str">
        <f>'Приложение 1'!C4</f>
        <v>Кемское от 27.04.2020 года № 15</v>
      </c>
    </row>
    <row r="5" ht="12.75">
      <c r="C5" s="15" t="s">
        <v>73</v>
      </c>
    </row>
    <row r="7" spans="1:4" ht="31.5" customHeight="1">
      <c r="A7" s="36" t="s">
        <v>81</v>
      </c>
      <c r="B7" s="36"/>
      <c r="C7" s="36"/>
      <c r="D7" s="36"/>
    </row>
    <row r="8" spans="1:4" ht="15">
      <c r="A8" s="35" t="s">
        <v>86</v>
      </c>
      <c r="B8" s="35"/>
      <c r="C8" s="35"/>
      <c r="D8" s="35"/>
    </row>
    <row r="9" ht="12.75">
      <c r="D9" s="2" t="s">
        <v>7</v>
      </c>
    </row>
    <row r="10" spans="1:4" s="3" customFormat="1" ht="62.25">
      <c r="A10" s="5" t="s">
        <v>74</v>
      </c>
      <c r="B10" s="5" t="s">
        <v>75</v>
      </c>
      <c r="C10" s="5" t="s">
        <v>11</v>
      </c>
      <c r="D10" s="5" t="s">
        <v>87</v>
      </c>
    </row>
    <row r="11" spans="1:4" s="6" customFormat="1" ht="15">
      <c r="A11" s="4">
        <v>1</v>
      </c>
      <c r="B11" s="4">
        <v>2</v>
      </c>
      <c r="C11" s="4">
        <v>3</v>
      </c>
      <c r="D11" s="4">
        <v>4</v>
      </c>
    </row>
    <row r="12" spans="1:4" s="9" customFormat="1" ht="30.75">
      <c r="A12" s="10" t="s">
        <v>88</v>
      </c>
      <c r="B12" s="11" t="s">
        <v>76</v>
      </c>
      <c r="C12" s="25">
        <f>SUM(C13,C15)</f>
        <v>0</v>
      </c>
      <c r="D12" s="25">
        <f>SUM(D13,D15)</f>
        <v>-246.69999999999993</v>
      </c>
    </row>
    <row r="13" spans="1:4" s="9" customFormat="1" ht="15">
      <c r="A13" s="10" t="s">
        <v>89</v>
      </c>
      <c r="B13" s="11" t="s">
        <v>77</v>
      </c>
      <c r="C13" s="25">
        <f>C14</f>
        <v>-4000.6</v>
      </c>
      <c r="D13" s="25">
        <f>D14</f>
        <v>-919.6999999999999</v>
      </c>
    </row>
    <row r="14" spans="1:4" s="9" customFormat="1" ht="30.75">
      <c r="A14" s="10" t="s">
        <v>90</v>
      </c>
      <c r="B14" s="11" t="s">
        <v>78</v>
      </c>
      <c r="C14" s="25">
        <f>-'Приложение 1'!C27</f>
        <v>-4000.6</v>
      </c>
      <c r="D14" s="25">
        <f>-'Приложение 1'!D27</f>
        <v>-919.6999999999999</v>
      </c>
    </row>
    <row r="15" spans="1:4" s="9" customFormat="1" ht="15">
      <c r="A15" s="10" t="s">
        <v>91</v>
      </c>
      <c r="B15" s="11" t="s">
        <v>79</v>
      </c>
      <c r="C15" s="25">
        <f>C16</f>
        <v>4000.6</v>
      </c>
      <c r="D15" s="25">
        <f>D16</f>
        <v>673</v>
      </c>
    </row>
    <row r="16" spans="1:4" s="9" customFormat="1" ht="30.75">
      <c r="A16" s="10" t="s">
        <v>92</v>
      </c>
      <c r="B16" s="11" t="s">
        <v>80</v>
      </c>
      <c r="C16" s="25">
        <f>'Приложение 2'!D33</f>
        <v>4000.6</v>
      </c>
      <c r="D16" s="25">
        <f>'Приложение 2'!E33</f>
        <v>673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User</cp:lastModifiedBy>
  <cp:lastPrinted>2020-04-28T07:22:12Z</cp:lastPrinted>
  <dcterms:created xsi:type="dcterms:W3CDTF">2019-10-14T11:39:49Z</dcterms:created>
  <dcterms:modified xsi:type="dcterms:W3CDTF">2020-04-28T07:22:42Z</dcterms:modified>
  <cp:category/>
  <cp:version/>
  <cp:contentType/>
  <cp:contentStatus/>
</cp:coreProperties>
</file>